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480" yWindow="90" windowWidth="27795" windowHeight="11325"/>
  </bookViews>
  <sheets>
    <sheet name="MLK2" sheetId="1" r:id="rId1"/>
    <sheet name="Sifarnici" sheetId="2" r:id="rId2"/>
    <sheet name="Import" sheetId="3" r:id="rId3"/>
  </sheets>
  <definedNames>
    <definedName name="_AuthorizedPersonForRepresentation" hidden="1">'MLK2'!$AM$84</definedName>
    <definedName name="_CompensationDate" hidden="1">'MLK2'!$AF$14</definedName>
    <definedName name="_Date" hidden="1">'MLK2'!$AM$77</definedName>
    <definedName name="_DuznikOpstinaSifra" hidden="1">'MLK2'!$BT$9</definedName>
    <definedName name="_DuznikTip" hidden="1">'MLK2'!$BS$9</definedName>
    <definedName name="_FileFormat" hidden="1">'MLK2'!$AP$14</definedName>
    <definedName name="_FileFormatFormula" hidden="1">'MLK2'!$AP$16</definedName>
    <definedName name="_xlnm._FilterDatabase" localSheetId="0" hidden="1">'MLK2'!$C$20:$AK$70</definedName>
    <definedName name="_IsManual" hidden="1">'MLK2'!$AM$2</definedName>
    <definedName name="_IspravanUnos" hidden="1">'MLK2'!$AM$1</definedName>
    <definedName name="_MainAccountNumber" hidden="1">'MLK2'!$AM$14</definedName>
    <definedName name="_MaxExpiryDate" hidden="1">'MLK2'!$AF$11</definedName>
    <definedName name="_Name" hidden="1">'MLK2'!$AM$11</definedName>
    <definedName name="_NeispravanUnos" hidden="1">'MLK2'!$AL$1</definedName>
    <definedName name="_NepotpunUnos" hidden="1">'MLK2'!$AK$1</definedName>
    <definedName name="_Place" hidden="1">'MLK2'!$AM$74</definedName>
    <definedName name="_PURS_JIB" hidden="1">'MLK2'!$BC$14</definedName>
    <definedName name="_SrednjaCrta" hidden="1">'MLK2'!$BR$19</definedName>
    <definedName name="_TableIdentifier" hidden="1">'MLK2'!$C$20</definedName>
    <definedName name="_Time" hidden="1">'MLK2'!$AM$80</definedName>
    <definedName name="_Trezor_JIB" hidden="1">'MLK2'!$BD$14</definedName>
    <definedName name="_UID" hidden="1">'MLK2'!$AM$9</definedName>
    <definedName name="_Valid" hidden="1">'MLK2'!$AM$7</definedName>
    <definedName name="_VersionDate" hidden="1">'MLK2'!$AN$5</definedName>
    <definedName name="_xlnm.Print_Area" localSheetId="0">'MLK2'!$C$3:$AJ$85</definedName>
    <definedName name="_xlnm.Print_Titles" localSheetId="0">'MLK2'!$C:$C,'MLK2'!$18:$20</definedName>
  </definedNames>
  <calcPr calcId="145621"/>
</workbook>
</file>

<file path=xl/calcChain.xml><?xml version="1.0" encoding="utf-8"?>
<calcChain xmlns="http://schemas.openxmlformats.org/spreadsheetml/2006/main">
  <c r="B13" i="3" l="1"/>
  <c r="B11" i="3"/>
  <c r="B10" i="3"/>
  <c r="C9" i="3"/>
  <c r="C8" i="3"/>
  <c r="C7" i="3"/>
  <c r="C6" i="3"/>
  <c r="C5" i="3"/>
  <c r="C4" i="3"/>
  <c r="C3" i="3"/>
  <c r="AC1230" i="2"/>
  <c r="AC1229" i="2"/>
  <c r="AC1228" i="2"/>
  <c r="AC1227" i="2"/>
  <c r="AC1226" i="2"/>
  <c r="AC1225" i="2"/>
  <c r="AC1224" i="2"/>
  <c r="AC1223" i="2"/>
  <c r="AC1222" i="2"/>
  <c r="AC1221" i="2"/>
  <c r="AC1220" i="2"/>
  <c r="AC1219" i="2"/>
  <c r="AC1218" i="2"/>
  <c r="AC1217" i="2"/>
  <c r="AC1216" i="2"/>
  <c r="AC1215" i="2"/>
  <c r="AC1214" i="2"/>
  <c r="AC1213" i="2"/>
  <c r="AC1212" i="2"/>
  <c r="AC1211" i="2"/>
  <c r="AC1210" i="2"/>
  <c r="AC1209" i="2"/>
  <c r="AC1208" i="2"/>
  <c r="AC1207" i="2"/>
  <c r="AC1206" i="2"/>
  <c r="AC1205" i="2"/>
  <c r="AC1204" i="2"/>
  <c r="AC1203" i="2"/>
  <c r="AC1202" i="2"/>
  <c r="AC1201" i="2"/>
  <c r="AC1200" i="2"/>
  <c r="AC1199" i="2"/>
  <c r="AC1198" i="2"/>
  <c r="AC1197" i="2"/>
  <c r="AC1196" i="2"/>
  <c r="AC1195" i="2"/>
  <c r="AC1194" i="2"/>
  <c r="AC1193" i="2"/>
  <c r="AC1192" i="2"/>
  <c r="AC1191" i="2"/>
  <c r="AC1190" i="2"/>
  <c r="AC1189" i="2"/>
  <c r="AC1188" i="2"/>
  <c r="AC1187" i="2"/>
  <c r="AC1186" i="2"/>
  <c r="AC1185" i="2"/>
  <c r="AC1184" i="2"/>
  <c r="AC1183" i="2"/>
  <c r="AC1182" i="2"/>
  <c r="AC1181" i="2"/>
  <c r="AC1180" i="2"/>
  <c r="AC1179" i="2"/>
  <c r="AC1178" i="2"/>
  <c r="AC1177" i="2"/>
  <c r="AC1176" i="2"/>
  <c r="AC1175" i="2"/>
  <c r="AC1174" i="2"/>
  <c r="AC1173" i="2"/>
  <c r="AC1172" i="2"/>
  <c r="AC1171" i="2"/>
  <c r="AC1170" i="2"/>
  <c r="AC1169" i="2"/>
  <c r="AC1168" i="2"/>
  <c r="AC1167" i="2"/>
  <c r="AC1166" i="2"/>
  <c r="AC1165" i="2"/>
  <c r="AC1164" i="2"/>
  <c r="AC1163" i="2"/>
  <c r="AC1162" i="2"/>
  <c r="AC1161" i="2"/>
  <c r="AC1160" i="2"/>
  <c r="AC1159" i="2"/>
  <c r="AC1158" i="2"/>
  <c r="AC1157" i="2"/>
  <c r="AC1156" i="2"/>
  <c r="AC1155" i="2"/>
  <c r="AC1154" i="2"/>
  <c r="AC1153" i="2"/>
  <c r="AC1152" i="2"/>
  <c r="AC1151" i="2"/>
  <c r="AC1150" i="2"/>
  <c r="AC1149" i="2"/>
  <c r="AC1148" i="2"/>
  <c r="AC1147" i="2"/>
  <c r="AC1146" i="2"/>
  <c r="AC1145" i="2"/>
  <c r="AC1144" i="2"/>
  <c r="AC1143" i="2"/>
  <c r="AC1142" i="2"/>
  <c r="AC1141" i="2"/>
  <c r="AC1140" i="2"/>
  <c r="AC1139" i="2"/>
  <c r="AC1138" i="2"/>
  <c r="AC1137" i="2"/>
  <c r="AC1136" i="2"/>
  <c r="AC1135" i="2"/>
  <c r="AC1134" i="2"/>
  <c r="AC1133" i="2"/>
  <c r="AC1132" i="2"/>
  <c r="AC1131" i="2"/>
  <c r="AC1130" i="2"/>
  <c r="AC1129" i="2"/>
  <c r="AC1128" i="2"/>
  <c r="AC1127" i="2"/>
  <c r="AC1126" i="2"/>
  <c r="AC1125" i="2"/>
  <c r="AC1124" i="2"/>
  <c r="AC1123" i="2"/>
  <c r="AC1122" i="2"/>
  <c r="AC1121" i="2"/>
  <c r="AC1120" i="2"/>
  <c r="AC1119" i="2"/>
  <c r="AC1118" i="2"/>
  <c r="AC1117" i="2"/>
  <c r="AC1116" i="2"/>
  <c r="AC1115" i="2"/>
  <c r="AC1114" i="2"/>
  <c r="AC1113" i="2"/>
  <c r="AC1112" i="2"/>
  <c r="AC1111" i="2"/>
  <c r="AC1110" i="2"/>
  <c r="AC1109" i="2"/>
  <c r="AC1108" i="2"/>
  <c r="AC1107" i="2"/>
  <c r="AC1106" i="2"/>
  <c r="AC1105" i="2"/>
  <c r="AC1104" i="2"/>
  <c r="AC1103" i="2"/>
  <c r="AC1102" i="2"/>
  <c r="AC1101" i="2"/>
  <c r="AC1100" i="2"/>
  <c r="AC1099" i="2"/>
  <c r="AC1098" i="2"/>
  <c r="AC1097" i="2"/>
  <c r="AC1096" i="2"/>
  <c r="AC1095" i="2"/>
  <c r="AC1094" i="2"/>
  <c r="AC1093" i="2"/>
  <c r="AC1092" i="2"/>
  <c r="AC1091" i="2"/>
  <c r="AC1090" i="2"/>
  <c r="AC1089" i="2"/>
  <c r="AC1088" i="2"/>
  <c r="AC1087" i="2"/>
  <c r="AC1086" i="2"/>
  <c r="AC1085" i="2"/>
  <c r="AC1084" i="2"/>
  <c r="AC1083" i="2"/>
  <c r="AC1082" i="2"/>
  <c r="AC1081" i="2"/>
  <c r="AC1080" i="2"/>
  <c r="AC1079" i="2"/>
  <c r="AC1078" i="2"/>
  <c r="AC1077" i="2"/>
  <c r="AC1076" i="2"/>
  <c r="AC1075" i="2"/>
  <c r="AC1074" i="2"/>
  <c r="AC1073" i="2"/>
  <c r="AC1072" i="2"/>
  <c r="AC1071" i="2"/>
  <c r="AC1070" i="2"/>
  <c r="AC1069" i="2"/>
  <c r="AC1068" i="2"/>
  <c r="AC1067" i="2"/>
  <c r="AC1066" i="2"/>
  <c r="AC1065" i="2"/>
  <c r="AC1064" i="2"/>
  <c r="AC1063" i="2"/>
  <c r="AC1062" i="2"/>
  <c r="AC1061" i="2"/>
  <c r="AC1060" i="2"/>
  <c r="AC1059" i="2"/>
  <c r="AC1058" i="2"/>
  <c r="AC1057" i="2"/>
  <c r="AC1056" i="2"/>
  <c r="AC1055" i="2"/>
  <c r="AC1054" i="2"/>
  <c r="AC1053" i="2"/>
  <c r="AC1052" i="2"/>
  <c r="AC1051" i="2"/>
  <c r="AC1050" i="2"/>
  <c r="AC1049" i="2"/>
  <c r="AC1048" i="2"/>
  <c r="AC1047" i="2"/>
  <c r="AC1046" i="2"/>
  <c r="AC1045" i="2"/>
  <c r="AC1044" i="2"/>
  <c r="AC1043" i="2"/>
  <c r="AC1042" i="2"/>
  <c r="AC1041" i="2"/>
  <c r="AC1040" i="2"/>
  <c r="AC1039" i="2"/>
  <c r="AC1038" i="2"/>
  <c r="AC1037" i="2"/>
  <c r="AC1036" i="2"/>
  <c r="AC1035" i="2"/>
  <c r="AC1034" i="2"/>
  <c r="AC1033" i="2"/>
  <c r="AC1032" i="2"/>
  <c r="AC1031" i="2"/>
  <c r="AC1030" i="2"/>
  <c r="AC1029" i="2"/>
  <c r="AC1028" i="2"/>
  <c r="AC1027" i="2"/>
  <c r="AC1026" i="2"/>
  <c r="AC1025" i="2"/>
  <c r="AC1024" i="2"/>
  <c r="AC1023" i="2"/>
  <c r="AC1022" i="2"/>
  <c r="AC1021" i="2"/>
  <c r="AC1020" i="2"/>
  <c r="AC1019" i="2"/>
  <c r="AC1018" i="2"/>
  <c r="AC1017" i="2"/>
  <c r="AC1016" i="2"/>
  <c r="AC1015" i="2"/>
  <c r="AC1014" i="2"/>
  <c r="AC1013" i="2"/>
  <c r="AC1012" i="2"/>
  <c r="AC1011" i="2"/>
  <c r="AC1010" i="2"/>
  <c r="AC1009" i="2"/>
  <c r="AC1008" i="2"/>
  <c r="AC1007" i="2"/>
  <c r="AC1006" i="2"/>
  <c r="AC1005" i="2"/>
  <c r="AC1004" i="2"/>
  <c r="AC1003" i="2"/>
  <c r="AC1002" i="2"/>
  <c r="AC1001" i="2"/>
  <c r="AC1000" i="2"/>
  <c r="AC999" i="2"/>
  <c r="AC998" i="2"/>
  <c r="AC997" i="2"/>
  <c r="AC996" i="2"/>
  <c r="AC995" i="2"/>
  <c r="AC994" i="2"/>
  <c r="AC993" i="2"/>
  <c r="AC992" i="2"/>
  <c r="AC991" i="2"/>
  <c r="AC990" i="2"/>
  <c r="AC989" i="2"/>
  <c r="AC988" i="2"/>
  <c r="AC987" i="2"/>
  <c r="AC986" i="2"/>
  <c r="AC985" i="2"/>
  <c r="AC984" i="2"/>
  <c r="AC983" i="2"/>
  <c r="AC982" i="2"/>
  <c r="AC981" i="2"/>
  <c r="AC980" i="2"/>
  <c r="AC979" i="2"/>
  <c r="AC978" i="2"/>
  <c r="AC977" i="2"/>
  <c r="AC976" i="2"/>
  <c r="AC975" i="2"/>
  <c r="AC974" i="2"/>
  <c r="AC973" i="2"/>
  <c r="AC972" i="2"/>
  <c r="AC971" i="2"/>
  <c r="AC970" i="2"/>
  <c r="AC969" i="2"/>
  <c r="AC968" i="2"/>
  <c r="AC967" i="2"/>
  <c r="AC966" i="2"/>
  <c r="AC965" i="2"/>
  <c r="AC964" i="2"/>
  <c r="AC963" i="2"/>
  <c r="AC962" i="2"/>
  <c r="AC961" i="2"/>
  <c r="AC960" i="2"/>
  <c r="AC959" i="2"/>
  <c r="AC958" i="2"/>
  <c r="AC957" i="2"/>
  <c r="AC956" i="2"/>
  <c r="AC955" i="2"/>
  <c r="AC954" i="2"/>
  <c r="AC953" i="2"/>
  <c r="AC952" i="2"/>
  <c r="AC951" i="2"/>
  <c r="AC950" i="2"/>
  <c r="AC949" i="2"/>
  <c r="AC948" i="2"/>
  <c r="AC947" i="2"/>
  <c r="AC946" i="2"/>
  <c r="AC945" i="2"/>
  <c r="AC944" i="2"/>
  <c r="AC943" i="2"/>
  <c r="AC942" i="2"/>
  <c r="AC941" i="2"/>
  <c r="AC940" i="2"/>
  <c r="AC939" i="2"/>
  <c r="AC938" i="2"/>
  <c r="AC937" i="2"/>
  <c r="AC936" i="2"/>
  <c r="AC935" i="2"/>
  <c r="AC934" i="2"/>
  <c r="AC933" i="2"/>
  <c r="AC932" i="2"/>
  <c r="AC931" i="2"/>
  <c r="AC930" i="2"/>
  <c r="AC929" i="2"/>
  <c r="AC928" i="2"/>
  <c r="AC927" i="2"/>
  <c r="AC926" i="2"/>
  <c r="AC925" i="2"/>
  <c r="AC924" i="2"/>
  <c r="AC923" i="2"/>
  <c r="AC922" i="2"/>
  <c r="AC921" i="2"/>
  <c r="AC920" i="2"/>
  <c r="AC919" i="2"/>
  <c r="AC918" i="2"/>
  <c r="AC917" i="2"/>
  <c r="AC916" i="2"/>
  <c r="AC915" i="2"/>
  <c r="AC914" i="2"/>
  <c r="AC913" i="2"/>
  <c r="AC912" i="2"/>
  <c r="AC911" i="2"/>
  <c r="AC910" i="2"/>
  <c r="AC909" i="2"/>
  <c r="AC908" i="2"/>
  <c r="AC907" i="2"/>
  <c r="AI906" i="2"/>
  <c r="AC906" i="2"/>
  <c r="AI905" i="2"/>
  <c r="AC905" i="2"/>
  <c r="AI904" i="2"/>
  <c r="AC904" i="2"/>
  <c r="AI903" i="2"/>
  <c r="AC903" i="2"/>
  <c r="AI902" i="2"/>
  <c r="AC902" i="2"/>
  <c r="AI901" i="2"/>
  <c r="AC901" i="2"/>
  <c r="AI900" i="2"/>
  <c r="AC900" i="2"/>
  <c r="AI899" i="2"/>
  <c r="AC899" i="2"/>
  <c r="AI898" i="2"/>
  <c r="AC898" i="2"/>
  <c r="AI897" i="2"/>
  <c r="AC897" i="2"/>
  <c r="AI896" i="2"/>
  <c r="AC896" i="2"/>
  <c r="AI895" i="2"/>
  <c r="AC895" i="2"/>
  <c r="AI894" i="2"/>
  <c r="AC894" i="2"/>
  <c r="AI893" i="2"/>
  <c r="AC893" i="2"/>
  <c r="AI892" i="2"/>
  <c r="AC892" i="2"/>
  <c r="AI891" i="2"/>
  <c r="AC891" i="2"/>
  <c r="AI890" i="2"/>
  <c r="AC890" i="2"/>
  <c r="AI889" i="2"/>
  <c r="AC889" i="2"/>
  <c r="AI888" i="2"/>
  <c r="AC888" i="2"/>
  <c r="AI887" i="2"/>
  <c r="AC887" i="2"/>
  <c r="AI886" i="2"/>
  <c r="AC886" i="2"/>
  <c r="AI885" i="2"/>
  <c r="AC885" i="2"/>
  <c r="AI884" i="2"/>
  <c r="AC884" i="2"/>
  <c r="AI883" i="2"/>
  <c r="AC883" i="2"/>
  <c r="AI882" i="2"/>
  <c r="AC882" i="2"/>
  <c r="AI881" i="2"/>
  <c r="AC881" i="2"/>
  <c r="AI880" i="2"/>
  <c r="AC880" i="2"/>
  <c r="AI879" i="2"/>
  <c r="AC879" i="2"/>
  <c r="AI878" i="2"/>
  <c r="AC878" i="2"/>
  <c r="AI877" i="2"/>
  <c r="AC877" i="2"/>
  <c r="AI876" i="2"/>
  <c r="AC876" i="2"/>
  <c r="AI875" i="2"/>
  <c r="AC875" i="2"/>
  <c r="AI874" i="2"/>
  <c r="AC874" i="2"/>
  <c r="AI873" i="2"/>
  <c r="AC873" i="2"/>
  <c r="AI872" i="2"/>
  <c r="AC872" i="2"/>
  <c r="AI871" i="2"/>
  <c r="AC871" i="2"/>
  <c r="AI870" i="2"/>
  <c r="AC870" i="2"/>
  <c r="AI869" i="2"/>
  <c r="AC869" i="2"/>
  <c r="AI868" i="2"/>
  <c r="AC868" i="2"/>
  <c r="AI867" i="2"/>
  <c r="AC867" i="2"/>
  <c r="AI866" i="2"/>
  <c r="AC866" i="2"/>
  <c r="AI865" i="2"/>
  <c r="AC865" i="2"/>
  <c r="AI864" i="2"/>
  <c r="AC864" i="2"/>
  <c r="AI863" i="2"/>
  <c r="AC863" i="2"/>
  <c r="AI862" i="2"/>
  <c r="AC862" i="2"/>
  <c r="AI861" i="2"/>
  <c r="AC861" i="2"/>
  <c r="AI860" i="2"/>
  <c r="AC860" i="2"/>
  <c r="AI859" i="2"/>
  <c r="AC859" i="2"/>
  <c r="AI858" i="2"/>
  <c r="AC858" i="2"/>
  <c r="AI857" i="2"/>
  <c r="AC857" i="2"/>
  <c r="AI856" i="2"/>
  <c r="AC856" i="2"/>
  <c r="AI855" i="2"/>
  <c r="AC855" i="2"/>
  <c r="AI854" i="2"/>
  <c r="AC854" i="2"/>
  <c r="AI853" i="2"/>
  <c r="AC853" i="2"/>
  <c r="AI852" i="2"/>
  <c r="AC852" i="2"/>
  <c r="AI851" i="2"/>
  <c r="AC851" i="2"/>
  <c r="AI850" i="2"/>
  <c r="AC850" i="2"/>
  <c r="AI849" i="2"/>
  <c r="AC849" i="2"/>
  <c r="AI848" i="2"/>
  <c r="AC848" i="2"/>
  <c r="AI847" i="2"/>
  <c r="AC847" i="2"/>
  <c r="AI846" i="2"/>
  <c r="AC846" i="2"/>
  <c r="AI845" i="2"/>
  <c r="AC845" i="2"/>
  <c r="AI844" i="2"/>
  <c r="AC844" i="2"/>
  <c r="AI843" i="2"/>
  <c r="AC843" i="2"/>
  <c r="AI842" i="2"/>
  <c r="AC842" i="2"/>
  <c r="AI841" i="2"/>
  <c r="AC841" i="2"/>
  <c r="AI840" i="2"/>
  <c r="AC840" i="2"/>
  <c r="AI839" i="2"/>
  <c r="AC839" i="2"/>
  <c r="AI838" i="2"/>
  <c r="AC838" i="2"/>
  <c r="AI837" i="2"/>
  <c r="AC837" i="2"/>
  <c r="AI836" i="2"/>
  <c r="AC836" i="2"/>
  <c r="AI835" i="2"/>
  <c r="AC835" i="2"/>
  <c r="AI834" i="2"/>
  <c r="AC834" i="2"/>
  <c r="AI833" i="2"/>
  <c r="AC833" i="2"/>
  <c r="AI832" i="2"/>
  <c r="AC832" i="2"/>
  <c r="AI831" i="2"/>
  <c r="AC831" i="2"/>
  <c r="AI830" i="2"/>
  <c r="AC830" i="2"/>
  <c r="AI829" i="2"/>
  <c r="AC829" i="2"/>
  <c r="AI828" i="2"/>
  <c r="AC828" i="2"/>
  <c r="AI827" i="2"/>
  <c r="AC827" i="2"/>
  <c r="AI826" i="2"/>
  <c r="AC826" i="2"/>
  <c r="AI825" i="2"/>
  <c r="AC825" i="2"/>
  <c r="AI824" i="2"/>
  <c r="AC824" i="2"/>
  <c r="AI823" i="2"/>
  <c r="AC823" i="2"/>
  <c r="AI822" i="2"/>
  <c r="AC822" i="2"/>
  <c r="AI821" i="2"/>
  <c r="AC821" i="2"/>
  <c r="AI820" i="2"/>
  <c r="AC820" i="2"/>
  <c r="AI819" i="2"/>
  <c r="AC819" i="2"/>
  <c r="AI818" i="2"/>
  <c r="AC818" i="2"/>
  <c r="AI817" i="2"/>
  <c r="AC817" i="2"/>
  <c r="AI816" i="2"/>
  <c r="AC816" i="2"/>
  <c r="AI815" i="2"/>
  <c r="AC815" i="2"/>
  <c r="AI814" i="2"/>
  <c r="AC814" i="2"/>
  <c r="AI813" i="2"/>
  <c r="AC813" i="2"/>
  <c r="AI812" i="2"/>
  <c r="AC812" i="2"/>
  <c r="AI811" i="2"/>
  <c r="AC811" i="2"/>
  <c r="AI810" i="2"/>
  <c r="AC810" i="2"/>
  <c r="AI809" i="2"/>
  <c r="AC809" i="2"/>
  <c r="AI808" i="2"/>
  <c r="AC808" i="2"/>
  <c r="AI807" i="2"/>
  <c r="AC807" i="2"/>
  <c r="AI806" i="2"/>
  <c r="AC806" i="2"/>
  <c r="AI805" i="2"/>
  <c r="AC805" i="2"/>
  <c r="AI804" i="2"/>
  <c r="AC804" i="2"/>
  <c r="AI803" i="2"/>
  <c r="AC803" i="2"/>
  <c r="AI802" i="2"/>
  <c r="AC802" i="2"/>
  <c r="AI801" i="2"/>
  <c r="AC801" i="2"/>
  <c r="AI800" i="2"/>
  <c r="AC800" i="2"/>
  <c r="AI799" i="2"/>
  <c r="AC799" i="2"/>
  <c r="AI798" i="2"/>
  <c r="AC798" i="2"/>
  <c r="AI797" i="2"/>
  <c r="AC797" i="2"/>
  <c r="AI796" i="2"/>
  <c r="AC796" i="2"/>
  <c r="AI795" i="2"/>
  <c r="AC795" i="2"/>
  <c r="AI794" i="2"/>
  <c r="AC794" i="2"/>
  <c r="AI793" i="2"/>
  <c r="AC793" i="2"/>
  <c r="AI792" i="2"/>
  <c r="AC792" i="2"/>
  <c r="AI791" i="2"/>
  <c r="AC791" i="2"/>
  <c r="AI790" i="2"/>
  <c r="AC790" i="2"/>
  <c r="AI789" i="2"/>
  <c r="AC789" i="2"/>
  <c r="AI788" i="2"/>
  <c r="AC788" i="2"/>
  <c r="AI787" i="2"/>
  <c r="AC787" i="2"/>
  <c r="AI786" i="2"/>
  <c r="AC786" i="2"/>
  <c r="AI785" i="2"/>
  <c r="AC785" i="2"/>
  <c r="AI784" i="2"/>
  <c r="AC784" i="2"/>
  <c r="AI783" i="2"/>
  <c r="AC783" i="2"/>
  <c r="AI782" i="2"/>
  <c r="AC782" i="2"/>
  <c r="AI781" i="2"/>
  <c r="AC781" i="2"/>
  <c r="AI780" i="2"/>
  <c r="AC780" i="2"/>
  <c r="AI779" i="2"/>
  <c r="AC779" i="2"/>
  <c r="AI778" i="2"/>
  <c r="AC778" i="2"/>
  <c r="AI777" i="2"/>
  <c r="AC777" i="2"/>
  <c r="AI776" i="2"/>
  <c r="AC776" i="2"/>
  <c r="AI775" i="2"/>
  <c r="AC775" i="2"/>
  <c r="AI774" i="2"/>
  <c r="AC774" i="2"/>
  <c r="AI773" i="2"/>
  <c r="AC773" i="2"/>
  <c r="AI772" i="2"/>
  <c r="AC772" i="2"/>
  <c r="AI771" i="2"/>
  <c r="AC771" i="2"/>
  <c r="AI770" i="2"/>
  <c r="AC770" i="2"/>
  <c r="AI769" i="2"/>
  <c r="AC769" i="2"/>
  <c r="AI768" i="2"/>
  <c r="AC768" i="2"/>
  <c r="AI767" i="2"/>
  <c r="AC767" i="2"/>
  <c r="AI766" i="2"/>
  <c r="AC766" i="2"/>
  <c r="AI765" i="2"/>
  <c r="AC765" i="2"/>
  <c r="AI764" i="2"/>
  <c r="AC764" i="2"/>
  <c r="AI763" i="2"/>
  <c r="AC763" i="2"/>
  <c r="AI762" i="2"/>
  <c r="AC762" i="2"/>
  <c r="AI761" i="2"/>
  <c r="AC761" i="2"/>
  <c r="AI760" i="2"/>
  <c r="AC760" i="2"/>
  <c r="AI759" i="2"/>
  <c r="AC759" i="2"/>
  <c r="AI758" i="2"/>
  <c r="AC758" i="2"/>
  <c r="AI757" i="2"/>
  <c r="AC757" i="2"/>
  <c r="AI756" i="2"/>
  <c r="AC756" i="2"/>
  <c r="AI755" i="2"/>
  <c r="AC755" i="2"/>
  <c r="AI754" i="2"/>
  <c r="AC754" i="2"/>
  <c r="AI753" i="2"/>
  <c r="AC753" i="2"/>
  <c r="AI752" i="2"/>
  <c r="AC752" i="2"/>
  <c r="AI751" i="2"/>
  <c r="AC751" i="2"/>
  <c r="AI750" i="2"/>
  <c r="AC750" i="2"/>
  <c r="AI749" i="2"/>
  <c r="AC749" i="2"/>
  <c r="AI748" i="2"/>
  <c r="AC748" i="2"/>
  <c r="AI747" i="2"/>
  <c r="AC747" i="2"/>
  <c r="AI746" i="2"/>
  <c r="AC746" i="2"/>
  <c r="AI745" i="2"/>
  <c r="AC745" i="2"/>
  <c r="AI744" i="2"/>
  <c r="AC744" i="2"/>
  <c r="AI743" i="2"/>
  <c r="AC743" i="2"/>
  <c r="AI742" i="2"/>
  <c r="AC742" i="2"/>
  <c r="AI741" i="2"/>
  <c r="AC741" i="2"/>
  <c r="AI740" i="2"/>
  <c r="AC740" i="2"/>
  <c r="AI739" i="2"/>
  <c r="AC739" i="2"/>
  <c r="AI738" i="2"/>
  <c r="AC738" i="2"/>
  <c r="AI737" i="2"/>
  <c r="AC737" i="2"/>
  <c r="AI736" i="2"/>
  <c r="AC736" i="2"/>
  <c r="AI735" i="2"/>
  <c r="AC735" i="2"/>
  <c r="AI734" i="2"/>
  <c r="AC734" i="2"/>
  <c r="AI733" i="2"/>
  <c r="AC733" i="2"/>
  <c r="AI732" i="2"/>
  <c r="AC732" i="2"/>
  <c r="AI731" i="2"/>
  <c r="AC731" i="2"/>
  <c r="AI730" i="2"/>
  <c r="AC730" i="2"/>
  <c r="AI729" i="2"/>
  <c r="AC729" i="2"/>
  <c r="AI728" i="2"/>
  <c r="AC728" i="2"/>
  <c r="AI727" i="2"/>
  <c r="AC727" i="2"/>
  <c r="AI726" i="2"/>
  <c r="AC726" i="2"/>
  <c r="AI725" i="2"/>
  <c r="AC725" i="2"/>
  <c r="AI724" i="2"/>
  <c r="AC724" i="2"/>
  <c r="AI723" i="2"/>
  <c r="AC723" i="2"/>
  <c r="AI722" i="2"/>
  <c r="AC722" i="2"/>
  <c r="AI721" i="2"/>
  <c r="AC721" i="2"/>
  <c r="AI720" i="2"/>
  <c r="AC720" i="2"/>
  <c r="AI719" i="2"/>
  <c r="AC719" i="2"/>
  <c r="AI718" i="2"/>
  <c r="AC718" i="2"/>
  <c r="AI717" i="2"/>
  <c r="AC717" i="2"/>
  <c r="AI716" i="2"/>
  <c r="AC716" i="2"/>
  <c r="AI715" i="2"/>
  <c r="AC715" i="2"/>
  <c r="AI714" i="2"/>
  <c r="AC714" i="2"/>
  <c r="AI713" i="2"/>
  <c r="AC713" i="2"/>
  <c r="AI712" i="2"/>
  <c r="AC712" i="2"/>
  <c r="AI711" i="2"/>
  <c r="AC711" i="2"/>
  <c r="AI710" i="2"/>
  <c r="AC710" i="2"/>
  <c r="AI709" i="2"/>
  <c r="AC709" i="2"/>
  <c r="AI708" i="2"/>
  <c r="AC708" i="2"/>
  <c r="AI707" i="2"/>
  <c r="AC707" i="2"/>
  <c r="AI706" i="2"/>
  <c r="AC706" i="2"/>
  <c r="AI705" i="2"/>
  <c r="AC705" i="2"/>
  <c r="AI704" i="2"/>
  <c r="AC704" i="2"/>
  <c r="AI703" i="2"/>
  <c r="AC703" i="2"/>
  <c r="AI702" i="2"/>
  <c r="AC702" i="2"/>
  <c r="AI701" i="2"/>
  <c r="AC701" i="2"/>
  <c r="AI700" i="2"/>
  <c r="AC700" i="2"/>
  <c r="AI699" i="2"/>
  <c r="AC699" i="2"/>
  <c r="AI698" i="2"/>
  <c r="AC698" i="2"/>
  <c r="AI697" i="2"/>
  <c r="AC697" i="2"/>
  <c r="AI696" i="2"/>
  <c r="AC696" i="2"/>
  <c r="AI695" i="2"/>
  <c r="AC695" i="2"/>
  <c r="AI694" i="2"/>
  <c r="AC694" i="2"/>
  <c r="AI693" i="2"/>
  <c r="AC693" i="2"/>
  <c r="AI692" i="2"/>
  <c r="AC692" i="2"/>
  <c r="AI691" i="2"/>
  <c r="AC691" i="2"/>
  <c r="AI690" i="2"/>
  <c r="AC690" i="2"/>
  <c r="AI689" i="2"/>
  <c r="AC689" i="2"/>
  <c r="AI688" i="2"/>
  <c r="AC688" i="2"/>
  <c r="AI687" i="2"/>
  <c r="AC687" i="2"/>
  <c r="AI686" i="2"/>
  <c r="AC686" i="2"/>
  <c r="AI685" i="2"/>
  <c r="AC685" i="2"/>
  <c r="AI684" i="2"/>
  <c r="AC684" i="2"/>
  <c r="AI683" i="2"/>
  <c r="AC683" i="2"/>
  <c r="AI682" i="2"/>
  <c r="AC682" i="2"/>
  <c r="AI681" i="2"/>
  <c r="AC681" i="2"/>
  <c r="AI680" i="2"/>
  <c r="AC680" i="2"/>
  <c r="AI679" i="2"/>
  <c r="AC679" i="2"/>
  <c r="AI678" i="2"/>
  <c r="AC678" i="2"/>
  <c r="AI677" i="2"/>
  <c r="AC677" i="2"/>
  <c r="AI676" i="2"/>
  <c r="AC676" i="2"/>
  <c r="AI675" i="2"/>
  <c r="AC675" i="2"/>
  <c r="AI674" i="2"/>
  <c r="AC674" i="2"/>
  <c r="AI673" i="2"/>
  <c r="AC673" i="2"/>
  <c r="AI672" i="2"/>
  <c r="AC672" i="2"/>
  <c r="AI671" i="2"/>
  <c r="AC671" i="2"/>
  <c r="AI670" i="2"/>
  <c r="AC670" i="2"/>
  <c r="AI669" i="2"/>
  <c r="AC669" i="2"/>
  <c r="AI668" i="2"/>
  <c r="AC668" i="2"/>
  <c r="AI667" i="2"/>
  <c r="AC667" i="2"/>
  <c r="AI666" i="2"/>
  <c r="AC666" i="2"/>
  <c r="AI665" i="2"/>
  <c r="AC665" i="2"/>
  <c r="AI664" i="2"/>
  <c r="AC664" i="2"/>
  <c r="AI663" i="2"/>
  <c r="AC663" i="2"/>
  <c r="AI662" i="2"/>
  <c r="AC662" i="2"/>
  <c r="AI661" i="2"/>
  <c r="AC661" i="2"/>
  <c r="AI660" i="2"/>
  <c r="AC660" i="2"/>
  <c r="AI659" i="2"/>
  <c r="AC659" i="2"/>
  <c r="AI658" i="2"/>
  <c r="AC658" i="2"/>
  <c r="AI657" i="2"/>
  <c r="AC657" i="2"/>
  <c r="AI656" i="2"/>
  <c r="AC656" i="2"/>
  <c r="AI655" i="2"/>
  <c r="AC655" i="2"/>
  <c r="AI654" i="2"/>
  <c r="AC654" i="2"/>
  <c r="AI653" i="2"/>
  <c r="AC653" i="2"/>
  <c r="AI652" i="2"/>
  <c r="AC652" i="2"/>
  <c r="AI651" i="2"/>
  <c r="AC651" i="2"/>
  <c r="AI650" i="2"/>
  <c r="AC650" i="2"/>
  <c r="AI649" i="2"/>
  <c r="AC649" i="2"/>
  <c r="AI648" i="2"/>
  <c r="AC648" i="2"/>
  <c r="AI647" i="2"/>
  <c r="AC647" i="2"/>
  <c r="AI646" i="2"/>
  <c r="AC646" i="2"/>
  <c r="AI645" i="2"/>
  <c r="AC645" i="2"/>
  <c r="AI644" i="2"/>
  <c r="AC644" i="2"/>
  <c r="AI643" i="2"/>
  <c r="AC643" i="2"/>
  <c r="AI642" i="2"/>
  <c r="AC642" i="2"/>
  <c r="AI641" i="2"/>
  <c r="AC641" i="2"/>
  <c r="AI640" i="2"/>
  <c r="AC640" i="2"/>
  <c r="AI639" i="2"/>
  <c r="AC639" i="2"/>
  <c r="AI638" i="2"/>
  <c r="AC638" i="2"/>
  <c r="AI637" i="2"/>
  <c r="AC637" i="2"/>
  <c r="AI636" i="2"/>
  <c r="AC636" i="2"/>
  <c r="AI635" i="2"/>
  <c r="AC635" i="2"/>
  <c r="AI634" i="2"/>
  <c r="AC634" i="2"/>
  <c r="AI633" i="2"/>
  <c r="AC633" i="2"/>
  <c r="AI632" i="2"/>
  <c r="AC632" i="2"/>
  <c r="AI631" i="2"/>
  <c r="AC631" i="2"/>
  <c r="AI630" i="2"/>
  <c r="AC630" i="2"/>
  <c r="AI629" i="2"/>
  <c r="AC629" i="2"/>
  <c r="AI628" i="2"/>
  <c r="AC628" i="2"/>
  <c r="AI627" i="2"/>
  <c r="AC627" i="2"/>
  <c r="AI626" i="2"/>
  <c r="AC626" i="2"/>
  <c r="AI625" i="2"/>
  <c r="AC625" i="2"/>
  <c r="AI624" i="2"/>
  <c r="AC624" i="2"/>
  <c r="AI623" i="2"/>
  <c r="AC623" i="2"/>
  <c r="AI622" i="2"/>
  <c r="AC622" i="2"/>
  <c r="AI621" i="2"/>
  <c r="AC621" i="2"/>
  <c r="AI620" i="2"/>
  <c r="AC620" i="2"/>
  <c r="AI619" i="2"/>
  <c r="AC619" i="2"/>
  <c r="AI618" i="2"/>
  <c r="AC618" i="2"/>
  <c r="AI617" i="2"/>
  <c r="AC617" i="2"/>
  <c r="AI616" i="2"/>
  <c r="AC616" i="2"/>
  <c r="AI615" i="2"/>
  <c r="AC615" i="2"/>
  <c r="AI614" i="2"/>
  <c r="AC614" i="2"/>
  <c r="AI613" i="2"/>
  <c r="AC613" i="2"/>
  <c r="AI612" i="2"/>
  <c r="AC612" i="2"/>
  <c r="AI611" i="2"/>
  <c r="AC611" i="2"/>
  <c r="AI610" i="2"/>
  <c r="AC610" i="2"/>
  <c r="AI609" i="2"/>
  <c r="AC609" i="2"/>
  <c r="AI608" i="2"/>
  <c r="AC608" i="2"/>
  <c r="AI607" i="2"/>
  <c r="AC607" i="2"/>
  <c r="AI606" i="2"/>
  <c r="AC606" i="2"/>
  <c r="AI605" i="2"/>
  <c r="AC605" i="2"/>
  <c r="AI604" i="2"/>
  <c r="AC604" i="2"/>
  <c r="AI603" i="2"/>
  <c r="AC603" i="2"/>
  <c r="AI602" i="2"/>
  <c r="AC602" i="2"/>
  <c r="AI601" i="2"/>
  <c r="AC601" i="2"/>
  <c r="AI600" i="2"/>
  <c r="AC600" i="2"/>
  <c r="AI599" i="2"/>
  <c r="AC599" i="2"/>
  <c r="AI598" i="2"/>
  <c r="AC598" i="2"/>
  <c r="AI597" i="2"/>
  <c r="AC597" i="2"/>
  <c r="AI596" i="2"/>
  <c r="AC596" i="2"/>
  <c r="AI595" i="2"/>
  <c r="AC595" i="2"/>
  <c r="AI594" i="2"/>
  <c r="AC594" i="2"/>
  <c r="AI593" i="2"/>
  <c r="AC593" i="2"/>
  <c r="AI592" i="2"/>
  <c r="AC592" i="2"/>
  <c r="AI591" i="2"/>
  <c r="AC591" i="2"/>
  <c r="AI590" i="2"/>
  <c r="AC590" i="2"/>
  <c r="AI589" i="2"/>
  <c r="AC589" i="2"/>
  <c r="AI588" i="2"/>
  <c r="AC588" i="2"/>
  <c r="AI587" i="2"/>
  <c r="AC587" i="2"/>
  <c r="AI586" i="2"/>
  <c r="AC586" i="2"/>
  <c r="AI585" i="2"/>
  <c r="AC585" i="2"/>
  <c r="AI584" i="2"/>
  <c r="AC584" i="2"/>
  <c r="AI583" i="2"/>
  <c r="AC583" i="2"/>
  <c r="AI582" i="2"/>
  <c r="AC582" i="2"/>
  <c r="AI581" i="2"/>
  <c r="AC581" i="2"/>
  <c r="AI580" i="2"/>
  <c r="AC580" i="2"/>
  <c r="AI579" i="2"/>
  <c r="AC579" i="2"/>
  <c r="AI578" i="2"/>
  <c r="AC578" i="2"/>
  <c r="AI577" i="2"/>
  <c r="AC577" i="2"/>
  <c r="AI576" i="2"/>
  <c r="AC576" i="2"/>
  <c r="AI575" i="2"/>
  <c r="AC575" i="2"/>
  <c r="AI574" i="2"/>
  <c r="AC574" i="2"/>
  <c r="AI573" i="2"/>
  <c r="AC573" i="2"/>
  <c r="AI572" i="2"/>
  <c r="AC572" i="2"/>
  <c r="AI571" i="2"/>
  <c r="AC571" i="2"/>
  <c r="AI570" i="2"/>
  <c r="AC570" i="2"/>
  <c r="AI569" i="2"/>
  <c r="AC569" i="2"/>
  <c r="AI568" i="2"/>
  <c r="AC568" i="2"/>
  <c r="AI567" i="2"/>
  <c r="AC567" i="2"/>
  <c r="AI566" i="2"/>
  <c r="AC566" i="2"/>
  <c r="AI565" i="2"/>
  <c r="AC565" i="2"/>
  <c r="AI564" i="2"/>
  <c r="AC564" i="2"/>
  <c r="AI563" i="2"/>
  <c r="AC563" i="2"/>
  <c r="AI562" i="2"/>
  <c r="AC562" i="2"/>
  <c r="AI561" i="2"/>
  <c r="AC561" i="2"/>
  <c r="AI560" i="2"/>
  <c r="AC560" i="2"/>
  <c r="AI559" i="2"/>
  <c r="AC559" i="2"/>
  <c r="AI558" i="2"/>
  <c r="AC558" i="2"/>
  <c r="AI557" i="2"/>
  <c r="AC557" i="2"/>
  <c r="AI556" i="2"/>
  <c r="AC556" i="2"/>
  <c r="AI555" i="2"/>
  <c r="AC555" i="2"/>
  <c r="AI554" i="2"/>
  <c r="AC554" i="2"/>
  <c r="AI553" i="2"/>
  <c r="AC553" i="2"/>
  <c r="AI552" i="2"/>
  <c r="AC552" i="2"/>
  <c r="AI551" i="2"/>
  <c r="AC551" i="2"/>
  <c r="AI550" i="2"/>
  <c r="AC550" i="2"/>
  <c r="AI549" i="2"/>
  <c r="AC549" i="2"/>
  <c r="AI548" i="2"/>
  <c r="AC548" i="2"/>
  <c r="AI547" i="2"/>
  <c r="AC547" i="2"/>
  <c r="AI546" i="2"/>
  <c r="AC546" i="2"/>
  <c r="AI545" i="2"/>
  <c r="AC545" i="2"/>
  <c r="AI544" i="2"/>
  <c r="AC544" i="2"/>
  <c r="AI543" i="2"/>
  <c r="AC543" i="2"/>
  <c r="AI542" i="2"/>
  <c r="AC542" i="2"/>
  <c r="AI541" i="2"/>
  <c r="AC541" i="2"/>
  <c r="AI540" i="2"/>
  <c r="AC540" i="2"/>
  <c r="AI539" i="2"/>
  <c r="AC539" i="2"/>
  <c r="AI538" i="2"/>
  <c r="AC538" i="2"/>
  <c r="AI537" i="2"/>
  <c r="AC537" i="2"/>
  <c r="AI536" i="2"/>
  <c r="AC536" i="2"/>
  <c r="AI535" i="2"/>
  <c r="AC535" i="2"/>
  <c r="AI534" i="2"/>
  <c r="AC534" i="2"/>
  <c r="AI533" i="2"/>
  <c r="AC533" i="2"/>
  <c r="AI532" i="2"/>
  <c r="AC532" i="2"/>
  <c r="AI531" i="2"/>
  <c r="AC531" i="2"/>
  <c r="AI530" i="2"/>
  <c r="AC530" i="2"/>
  <c r="AI529" i="2"/>
  <c r="AC529" i="2"/>
  <c r="AI528" i="2"/>
  <c r="AC528" i="2"/>
  <c r="AI527" i="2"/>
  <c r="AC527" i="2"/>
  <c r="AI526" i="2"/>
  <c r="AC526" i="2"/>
  <c r="AI525" i="2"/>
  <c r="AC525" i="2"/>
  <c r="AI524" i="2"/>
  <c r="AC524" i="2"/>
  <c r="AI523" i="2"/>
  <c r="AC523" i="2"/>
  <c r="AI522" i="2"/>
  <c r="AC522" i="2"/>
  <c r="AI521" i="2"/>
  <c r="AC521" i="2"/>
  <c r="AI520" i="2"/>
  <c r="AC520" i="2"/>
  <c r="AI519" i="2"/>
  <c r="AC519" i="2"/>
  <c r="AI518" i="2"/>
  <c r="AC518" i="2"/>
  <c r="AI517" i="2"/>
  <c r="AC517" i="2"/>
  <c r="AI516" i="2"/>
  <c r="AC516" i="2"/>
  <c r="AI515" i="2"/>
  <c r="AC515" i="2"/>
  <c r="AI514" i="2"/>
  <c r="AC514" i="2"/>
  <c r="AI513" i="2"/>
  <c r="AC513" i="2"/>
  <c r="AI512" i="2"/>
  <c r="AC512" i="2"/>
  <c r="AI511" i="2"/>
  <c r="AC511" i="2"/>
  <c r="AI510" i="2"/>
  <c r="AC510" i="2"/>
  <c r="AI509" i="2"/>
  <c r="AC509" i="2"/>
  <c r="AI508" i="2"/>
  <c r="AC508" i="2"/>
  <c r="AI507" i="2"/>
  <c r="AC507" i="2"/>
  <c r="AI506" i="2"/>
  <c r="AC506" i="2"/>
  <c r="AI505" i="2"/>
  <c r="AC505" i="2"/>
  <c r="AI504" i="2"/>
  <c r="AC504" i="2"/>
  <c r="AI503" i="2"/>
  <c r="AC503" i="2"/>
  <c r="AI502" i="2"/>
  <c r="AC502" i="2"/>
  <c r="AI501" i="2"/>
  <c r="AC501" i="2"/>
  <c r="AI500" i="2"/>
  <c r="AC500" i="2"/>
  <c r="AI499" i="2"/>
  <c r="AC499" i="2"/>
  <c r="AI498" i="2"/>
  <c r="AC498" i="2"/>
  <c r="AI497" i="2"/>
  <c r="AC497" i="2"/>
  <c r="AI496" i="2"/>
  <c r="AC496" i="2"/>
  <c r="AI495" i="2"/>
  <c r="AC495" i="2"/>
  <c r="AI494" i="2"/>
  <c r="AC494" i="2"/>
  <c r="AI493" i="2"/>
  <c r="AC493" i="2"/>
  <c r="AI492" i="2"/>
  <c r="AC492" i="2"/>
  <c r="AI491" i="2"/>
  <c r="AC491" i="2"/>
  <c r="AI490" i="2"/>
  <c r="AC490" i="2"/>
  <c r="AI489" i="2"/>
  <c r="AC489" i="2"/>
  <c r="AI488" i="2"/>
  <c r="AC488" i="2"/>
  <c r="AI487" i="2"/>
  <c r="AC487" i="2"/>
  <c r="AI486" i="2"/>
  <c r="AC486" i="2"/>
  <c r="AI485" i="2"/>
  <c r="AC485" i="2"/>
  <c r="AI484" i="2"/>
  <c r="AC484" i="2"/>
  <c r="AI483" i="2"/>
  <c r="AC483" i="2"/>
  <c r="AI482" i="2"/>
  <c r="AC482" i="2"/>
  <c r="AI481" i="2"/>
  <c r="AC481" i="2"/>
  <c r="AI480" i="2"/>
  <c r="AC480" i="2"/>
  <c r="AI479" i="2"/>
  <c r="AC479" i="2"/>
  <c r="AI478" i="2"/>
  <c r="AC478" i="2"/>
  <c r="AI477" i="2"/>
  <c r="AC477" i="2"/>
  <c r="AI476" i="2"/>
  <c r="AC476" i="2"/>
  <c r="AI475" i="2"/>
  <c r="AC475" i="2"/>
  <c r="AI474" i="2"/>
  <c r="AC474" i="2"/>
  <c r="AI473" i="2"/>
  <c r="AC473" i="2"/>
  <c r="AI472" i="2"/>
  <c r="AC472" i="2"/>
  <c r="AI471" i="2"/>
  <c r="AC471" i="2"/>
  <c r="AI470" i="2"/>
  <c r="AC470" i="2"/>
  <c r="AI469" i="2"/>
  <c r="AC469" i="2"/>
  <c r="AI468" i="2"/>
  <c r="AC468" i="2"/>
  <c r="AI467" i="2"/>
  <c r="AC467" i="2"/>
  <c r="AI466" i="2"/>
  <c r="AC466" i="2"/>
  <c r="AI465" i="2"/>
  <c r="AC465" i="2"/>
  <c r="AI464" i="2"/>
  <c r="AC464" i="2"/>
  <c r="AI463" i="2"/>
  <c r="AC463" i="2"/>
  <c r="AI462" i="2"/>
  <c r="AC462" i="2"/>
  <c r="AI461" i="2"/>
  <c r="AC461" i="2"/>
  <c r="AI460" i="2"/>
  <c r="AC460" i="2"/>
  <c r="AI459" i="2"/>
  <c r="AC459" i="2"/>
  <c r="AI458" i="2"/>
  <c r="AC458" i="2"/>
  <c r="AI457" i="2"/>
  <c r="AC457" i="2"/>
  <c r="AI456" i="2"/>
  <c r="AC456" i="2"/>
  <c r="AI455" i="2"/>
  <c r="AC455" i="2"/>
  <c r="AI454" i="2"/>
  <c r="AC454" i="2"/>
  <c r="AI453" i="2"/>
  <c r="AC453" i="2"/>
  <c r="AI452" i="2"/>
  <c r="AC452" i="2"/>
  <c r="AI451" i="2"/>
  <c r="AC451" i="2"/>
  <c r="AI450" i="2"/>
  <c r="AC450" i="2"/>
  <c r="AI449" i="2"/>
  <c r="AC449" i="2"/>
  <c r="AI448" i="2"/>
  <c r="AC448" i="2"/>
  <c r="AI447" i="2"/>
  <c r="AC447" i="2"/>
  <c r="AI446" i="2"/>
  <c r="AC446" i="2"/>
  <c r="AI445" i="2"/>
  <c r="AC445" i="2"/>
  <c r="AI444" i="2"/>
  <c r="AC444" i="2"/>
  <c r="AI443" i="2"/>
  <c r="AC443" i="2"/>
  <c r="AI442" i="2"/>
  <c r="AC442" i="2"/>
  <c r="AI441" i="2"/>
  <c r="AC441" i="2"/>
  <c r="AI440" i="2"/>
  <c r="AC440" i="2"/>
  <c r="AI439" i="2"/>
  <c r="AC439" i="2"/>
  <c r="AI438" i="2"/>
  <c r="AC438" i="2"/>
  <c r="AI437" i="2"/>
  <c r="AC437" i="2"/>
  <c r="AI436" i="2"/>
  <c r="AC436" i="2"/>
  <c r="AI435" i="2"/>
  <c r="AC435" i="2"/>
  <c r="AI434" i="2"/>
  <c r="AC434" i="2"/>
  <c r="AI433" i="2"/>
  <c r="AC433" i="2"/>
  <c r="AI432" i="2"/>
  <c r="AC432" i="2"/>
  <c r="AI431" i="2"/>
  <c r="AC431" i="2"/>
  <c r="AI430" i="2"/>
  <c r="AC430" i="2"/>
  <c r="AI429" i="2"/>
  <c r="AC429" i="2"/>
  <c r="AI428" i="2"/>
  <c r="AC428" i="2"/>
  <c r="AI427" i="2"/>
  <c r="AC427" i="2"/>
  <c r="AI426" i="2"/>
  <c r="AC426" i="2"/>
  <c r="AI425" i="2"/>
  <c r="AC425" i="2"/>
  <c r="AI424" i="2"/>
  <c r="AC424" i="2"/>
  <c r="AI423" i="2"/>
  <c r="AC423" i="2"/>
  <c r="AI422" i="2"/>
  <c r="AC422" i="2"/>
  <c r="AI421" i="2"/>
  <c r="AC421" i="2"/>
  <c r="AI420" i="2"/>
  <c r="AC420" i="2"/>
  <c r="AI419" i="2"/>
  <c r="AC419" i="2"/>
  <c r="AI418" i="2"/>
  <c r="AC418" i="2"/>
  <c r="AI417" i="2"/>
  <c r="AC417" i="2"/>
  <c r="AI416" i="2"/>
  <c r="AC416" i="2"/>
  <c r="AI415" i="2"/>
  <c r="AC415" i="2"/>
  <c r="AI414" i="2"/>
  <c r="AC414" i="2"/>
  <c r="AI413" i="2"/>
  <c r="AC413" i="2"/>
  <c r="AI412" i="2"/>
  <c r="AC412" i="2"/>
  <c r="AI411" i="2"/>
  <c r="AC411" i="2"/>
  <c r="AI410" i="2"/>
  <c r="AC410" i="2"/>
  <c r="AI409" i="2"/>
  <c r="AC409" i="2"/>
  <c r="AI408" i="2"/>
  <c r="AC408" i="2"/>
  <c r="AI407" i="2"/>
  <c r="AC407" i="2"/>
  <c r="AI406" i="2"/>
  <c r="AC406" i="2"/>
  <c r="AI405" i="2"/>
  <c r="AC405" i="2"/>
  <c r="AI404" i="2"/>
  <c r="AC404" i="2"/>
  <c r="AI403" i="2"/>
  <c r="AC403" i="2"/>
  <c r="AI402" i="2"/>
  <c r="AC402" i="2"/>
  <c r="AI401" i="2"/>
  <c r="AC401" i="2"/>
  <c r="AI400" i="2"/>
  <c r="AC400" i="2"/>
  <c r="AI399" i="2"/>
  <c r="AC399" i="2"/>
  <c r="AI398" i="2"/>
  <c r="AC398" i="2"/>
  <c r="AI397" i="2"/>
  <c r="AC397" i="2"/>
  <c r="AI396" i="2"/>
  <c r="AC396" i="2"/>
  <c r="AI395" i="2"/>
  <c r="AC395" i="2"/>
  <c r="AI394" i="2"/>
  <c r="AC394" i="2"/>
  <c r="AI393" i="2"/>
  <c r="AC393" i="2"/>
  <c r="AI392" i="2"/>
  <c r="AC392" i="2"/>
  <c r="AI391" i="2"/>
  <c r="AC391" i="2"/>
  <c r="AI390" i="2"/>
  <c r="AC390" i="2"/>
  <c r="AI389" i="2"/>
  <c r="AC389" i="2"/>
  <c r="AI388" i="2"/>
  <c r="AC388" i="2"/>
  <c r="AI387" i="2"/>
  <c r="AC387" i="2"/>
  <c r="AI386" i="2"/>
  <c r="AC386" i="2"/>
  <c r="AI385" i="2"/>
  <c r="AC385" i="2"/>
  <c r="AI384" i="2"/>
  <c r="AC384" i="2"/>
  <c r="AI383" i="2"/>
  <c r="AC383" i="2"/>
  <c r="AI382" i="2"/>
  <c r="AC382" i="2"/>
  <c r="AI381" i="2"/>
  <c r="AC381" i="2"/>
  <c r="AI380" i="2"/>
  <c r="AC380" i="2"/>
  <c r="AI379" i="2"/>
  <c r="AC379" i="2"/>
  <c r="AI378" i="2"/>
  <c r="AC378" i="2"/>
  <c r="AI377" i="2"/>
  <c r="AC377" i="2"/>
  <c r="AI376" i="2"/>
  <c r="AC376" i="2"/>
  <c r="AI375" i="2"/>
  <c r="AC375" i="2"/>
  <c r="AI374" i="2"/>
  <c r="AC374" i="2"/>
  <c r="AI373" i="2"/>
  <c r="AC373" i="2"/>
  <c r="AI372" i="2"/>
  <c r="AC372" i="2"/>
  <c r="AI371" i="2"/>
  <c r="AC371" i="2"/>
  <c r="AI370" i="2"/>
  <c r="AC370" i="2"/>
  <c r="AI369" i="2"/>
  <c r="AC369" i="2"/>
  <c r="AI368" i="2"/>
  <c r="AC368" i="2"/>
  <c r="AI367" i="2"/>
  <c r="AC367" i="2"/>
  <c r="AI366" i="2"/>
  <c r="AC366" i="2"/>
  <c r="AI365" i="2"/>
  <c r="AC365" i="2"/>
  <c r="AI364" i="2"/>
  <c r="AC364" i="2"/>
  <c r="AI363" i="2"/>
  <c r="AC363" i="2"/>
  <c r="AI362" i="2"/>
  <c r="AC362" i="2"/>
  <c r="AI361" i="2"/>
  <c r="AC361" i="2"/>
  <c r="AI360" i="2"/>
  <c r="AC360" i="2"/>
  <c r="AI359" i="2"/>
  <c r="AC359" i="2"/>
  <c r="AI358" i="2"/>
  <c r="AC358" i="2"/>
  <c r="AI357" i="2"/>
  <c r="AC357" i="2"/>
  <c r="AI356" i="2"/>
  <c r="AC356" i="2"/>
  <c r="AI355" i="2"/>
  <c r="AC355" i="2"/>
  <c r="AI354" i="2"/>
  <c r="AC354" i="2"/>
  <c r="AI353" i="2"/>
  <c r="AC353" i="2"/>
  <c r="AI352" i="2"/>
  <c r="AC352" i="2"/>
  <c r="AI351" i="2"/>
  <c r="AC351" i="2"/>
  <c r="AI350" i="2"/>
  <c r="AC350" i="2"/>
  <c r="AI349" i="2"/>
  <c r="AC349" i="2"/>
  <c r="AI348" i="2"/>
  <c r="AC348" i="2"/>
  <c r="AI347" i="2"/>
  <c r="AC347" i="2"/>
  <c r="AI346" i="2"/>
  <c r="AC346" i="2"/>
  <c r="AI345" i="2"/>
  <c r="AC345" i="2"/>
  <c r="AI344" i="2"/>
  <c r="AC344" i="2"/>
  <c r="AI343" i="2"/>
  <c r="AC343" i="2"/>
  <c r="AI342" i="2"/>
  <c r="AC342" i="2"/>
  <c r="AI341" i="2"/>
  <c r="AC341" i="2"/>
  <c r="AI340" i="2"/>
  <c r="AC340" i="2"/>
  <c r="AI339" i="2"/>
  <c r="AC339" i="2"/>
  <c r="AI338" i="2"/>
  <c r="AC338" i="2"/>
  <c r="AI337" i="2"/>
  <c r="AC337" i="2"/>
  <c r="AI336" i="2"/>
  <c r="AC336" i="2"/>
  <c r="AI335" i="2"/>
  <c r="AC335" i="2"/>
  <c r="AI334" i="2"/>
  <c r="AC334" i="2"/>
  <c r="AI333" i="2"/>
  <c r="AC333" i="2"/>
  <c r="AI332" i="2"/>
  <c r="AC332" i="2"/>
  <c r="AI331" i="2"/>
  <c r="AC331" i="2"/>
  <c r="AI330" i="2"/>
  <c r="AC330" i="2"/>
  <c r="AI329" i="2"/>
  <c r="AC329" i="2"/>
  <c r="AI328" i="2"/>
  <c r="AC328" i="2"/>
  <c r="AI327" i="2"/>
  <c r="AC327" i="2"/>
  <c r="AI326" i="2"/>
  <c r="AC326" i="2"/>
  <c r="AI325" i="2"/>
  <c r="AC325" i="2"/>
  <c r="AI324" i="2"/>
  <c r="AC324" i="2"/>
  <c r="AI323" i="2"/>
  <c r="AC323" i="2"/>
  <c r="AI322" i="2"/>
  <c r="AC322" i="2"/>
  <c r="AI321" i="2"/>
  <c r="AC321" i="2"/>
  <c r="AI320" i="2"/>
  <c r="AC320" i="2"/>
  <c r="AI319" i="2"/>
  <c r="AC319" i="2"/>
  <c r="AI318" i="2"/>
  <c r="AC318" i="2"/>
  <c r="AI317" i="2"/>
  <c r="AC317" i="2"/>
  <c r="AI316" i="2"/>
  <c r="AC316" i="2"/>
  <c r="AI315" i="2"/>
  <c r="AC315" i="2"/>
  <c r="AI314" i="2"/>
  <c r="AC314" i="2"/>
  <c r="AI313" i="2"/>
  <c r="AC313" i="2"/>
  <c r="AI312" i="2"/>
  <c r="AC312" i="2"/>
  <c r="AI311" i="2"/>
  <c r="AC311" i="2"/>
  <c r="AI310" i="2"/>
  <c r="AC310" i="2"/>
  <c r="AI309" i="2"/>
  <c r="AC309" i="2"/>
  <c r="AI308" i="2"/>
  <c r="AC308" i="2"/>
  <c r="AI307" i="2"/>
  <c r="AC307" i="2"/>
  <c r="AI306" i="2"/>
  <c r="AC306" i="2"/>
  <c r="AI305" i="2"/>
  <c r="AC305" i="2"/>
  <c r="AI304" i="2"/>
  <c r="AC304" i="2"/>
  <c r="AI303" i="2"/>
  <c r="AC303" i="2"/>
  <c r="AI302" i="2"/>
  <c r="AC302" i="2"/>
  <c r="AI301" i="2"/>
  <c r="AC301" i="2"/>
  <c r="AI300" i="2"/>
  <c r="AC300" i="2"/>
  <c r="AI299" i="2"/>
  <c r="AC299" i="2"/>
  <c r="AI298" i="2"/>
  <c r="AC298" i="2"/>
  <c r="AI297" i="2"/>
  <c r="AC297" i="2"/>
  <c r="AI296" i="2"/>
  <c r="AC296" i="2"/>
  <c r="AI295" i="2"/>
  <c r="AC295" i="2"/>
  <c r="AI294" i="2"/>
  <c r="AC294" i="2"/>
  <c r="AI293" i="2"/>
  <c r="AC293" i="2"/>
  <c r="AI292" i="2"/>
  <c r="AC292" i="2"/>
  <c r="AI291" i="2"/>
  <c r="AC291" i="2"/>
  <c r="AI290" i="2"/>
  <c r="AC290" i="2"/>
  <c r="AI289" i="2"/>
  <c r="AC289" i="2"/>
  <c r="AI288" i="2"/>
  <c r="AC288" i="2"/>
  <c r="AI287" i="2"/>
  <c r="AC287" i="2"/>
  <c r="AI286" i="2"/>
  <c r="AC286" i="2"/>
  <c r="AI285" i="2"/>
  <c r="AC285" i="2"/>
  <c r="AI284" i="2"/>
  <c r="AC284" i="2"/>
  <c r="AI283" i="2"/>
  <c r="AC283" i="2"/>
  <c r="AI282" i="2"/>
  <c r="AC282" i="2"/>
  <c r="AI281" i="2"/>
  <c r="AC281" i="2"/>
  <c r="AI280" i="2"/>
  <c r="AC280" i="2"/>
  <c r="AI279" i="2"/>
  <c r="AC279" i="2"/>
  <c r="AI278" i="2"/>
  <c r="AC278" i="2"/>
  <c r="AI277" i="2"/>
  <c r="AC277" i="2"/>
  <c r="AI276" i="2"/>
  <c r="AC276" i="2"/>
  <c r="AI275" i="2"/>
  <c r="AC275" i="2"/>
  <c r="AI274" i="2"/>
  <c r="AC274" i="2"/>
  <c r="AI273" i="2"/>
  <c r="AC273" i="2"/>
  <c r="AI272" i="2"/>
  <c r="AC272" i="2"/>
  <c r="AI271" i="2"/>
  <c r="AC271" i="2"/>
  <c r="AI270" i="2"/>
  <c r="AC270" i="2"/>
  <c r="AI269" i="2"/>
  <c r="AC269" i="2"/>
  <c r="AI268" i="2"/>
  <c r="AC268" i="2"/>
  <c r="AI267" i="2"/>
  <c r="AC267" i="2"/>
  <c r="AI266" i="2"/>
  <c r="AC266" i="2"/>
  <c r="AI265" i="2"/>
  <c r="AC265" i="2"/>
  <c r="AI264" i="2"/>
  <c r="AC264" i="2"/>
  <c r="AI263" i="2"/>
  <c r="AC263" i="2"/>
  <c r="AI262" i="2"/>
  <c r="AC262" i="2"/>
  <c r="AI261" i="2"/>
  <c r="AC261" i="2"/>
  <c r="AI260" i="2"/>
  <c r="AC260" i="2"/>
  <c r="AI259" i="2"/>
  <c r="AC259" i="2"/>
  <c r="AI258" i="2"/>
  <c r="AC258" i="2"/>
  <c r="AI257" i="2"/>
  <c r="AC257" i="2"/>
  <c r="AI256" i="2"/>
  <c r="AC256" i="2"/>
  <c r="AI255" i="2"/>
  <c r="AC255" i="2"/>
  <c r="AI254" i="2"/>
  <c r="AC254" i="2"/>
  <c r="AI253" i="2"/>
  <c r="AC253" i="2"/>
  <c r="AI252" i="2"/>
  <c r="AC252" i="2"/>
  <c r="AI251" i="2"/>
  <c r="AC251" i="2"/>
  <c r="AI250" i="2"/>
  <c r="AC250" i="2"/>
  <c r="AI249" i="2"/>
  <c r="AC249" i="2"/>
  <c r="AI248" i="2"/>
  <c r="AC248" i="2"/>
  <c r="AI247" i="2"/>
  <c r="AC247" i="2"/>
  <c r="AI246" i="2"/>
  <c r="AC246" i="2"/>
  <c r="AI245" i="2"/>
  <c r="AC245" i="2"/>
  <c r="AI244" i="2"/>
  <c r="AC244" i="2"/>
  <c r="AI243" i="2"/>
  <c r="AC243" i="2"/>
  <c r="AI242" i="2"/>
  <c r="AC242" i="2"/>
  <c r="AI241" i="2"/>
  <c r="AC241" i="2"/>
  <c r="AI240" i="2"/>
  <c r="AC240" i="2"/>
  <c r="AI239" i="2"/>
  <c r="AC239" i="2"/>
  <c r="AI238" i="2"/>
  <c r="AC238" i="2"/>
  <c r="AI237" i="2"/>
  <c r="AC237" i="2"/>
  <c r="AI236" i="2"/>
  <c r="AC236" i="2"/>
  <c r="AI235" i="2"/>
  <c r="AC235" i="2"/>
  <c r="AI234" i="2"/>
  <c r="AC234" i="2"/>
  <c r="AI233" i="2"/>
  <c r="AC233" i="2"/>
  <c r="AI232" i="2"/>
  <c r="AC232" i="2"/>
  <c r="AI231" i="2"/>
  <c r="AC231" i="2"/>
  <c r="AI230" i="2"/>
  <c r="AC230" i="2"/>
  <c r="AI229" i="2"/>
  <c r="AC229" i="2"/>
  <c r="AI228" i="2"/>
  <c r="AC228" i="2"/>
  <c r="AI227" i="2"/>
  <c r="AC227" i="2"/>
  <c r="AI226" i="2"/>
  <c r="AC226" i="2"/>
  <c r="AI225" i="2"/>
  <c r="AC225" i="2"/>
  <c r="AI224" i="2"/>
  <c r="AC224" i="2"/>
  <c r="AI223" i="2"/>
  <c r="AC223" i="2"/>
  <c r="AI222" i="2"/>
  <c r="AC222" i="2"/>
  <c r="AI221" i="2"/>
  <c r="AC221" i="2"/>
  <c r="AI220" i="2"/>
  <c r="AC220" i="2"/>
  <c r="AI219" i="2"/>
  <c r="AC219" i="2"/>
  <c r="AI218" i="2"/>
  <c r="AC218" i="2"/>
  <c r="AI217" i="2"/>
  <c r="AC217" i="2"/>
  <c r="AI216" i="2"/>
  <c r="AC216" i="2"/>
  <c r="AI215" i="2"/>
  <c r="AC215" i="2"/>
  <c r="AI214" i="2"/>
  <c r="AC214" i="2"/>
  <c r="AI213" i="2"/>
  <c r="AC213" i="2"/>
  <c r="AI212" i="2"/>
  <c r="AC212" i="2"/>
  <c r="AI211" i="2"/>
  <c r="AC211" i="2"/>
  <c r="AI210" i="2"/>
  <c r="AC210" i="2"/>
  <c r="AI209" i="2"/>
  <c r="AC209" i="2"/>
  <c r="AI208" i="2"/>
  <c r="AC208" i="2"/>
  <c r="AI207" i="2"/>
  <c r="AC207" i="2"/>
  <c r="AI206" i="2"/>
  <c r="AC206" i="2"/>
  <c r="AI205" i="2"/>
  <c r="AC205" i="2"/>
  <c r="AI204" i="2"/>
  <c r="AC204" i="2"/>
  <c r="AI203" i="2"/>
  <c r="AC203" i="2"/>
  <c r="AI202" i="2"/>
  <c r="AC202" i="2"/>
  <c r="AI201" i="2"/>
  <c r="AC201" i="2"/>
  <c r="AI200" i="2"/>
  <c r="AC200" i="2"/>
  <c r="AI199" i="2"/>
  <c r="AC199" i="2"/>
  <c r="AI198" i="2"/>
  <c r="AC198" i="2"/>
  <c r="AI197" i="2"/>
  <c r="AC197" i="2"/>
  <c r="AI196" i="2"/>
  <c r="AC196" i="2"/>
  <c r="AI195" i="2"/>
  <c r="AC195" i="2"/>
  <c r="AI194" i="2"/>
  <c r="AC194" i="2"/>
  <c r="AI193" i="2"/>
  <c r="AC193" i="2"/>
  <c r="AI192" i="2"/>
  <c r="AC192" i="2"/>
  <c r="AI191" i="2"/>
  <c r="AC191" i="2"/>
  <c r="AI190" i="2"/>
  <c r="AC190" i="2"/>
  <c r="AI189" i="2"/>
  <c r="AC189" i="2"/>
  <c r="AI188" i="2"/>
  <c r="AC188" i="2"/>
  <c r="AI187" i="2"/>
  <c r="AC187" i="2"/>
  <c r="AI186" i="2"/>
  <c r="AC186" i="2"/>
  <c r="AI185" i="2"/>
  <c r="AC185" i="2"/>
  <c r="AI184" i="2"/>
  <c r="AC184" i="2"/>
  <c r="AI183" i="2"/>
  <c r="AC183" i="2"/>
  <c r="AI182" i="2"/>
  <c r="AC182" i="2"/>
  <c r="AI181" i="2"/>
  <c r="AC181" i="2"/>
  <c r="AI180" i="2"/>
  <c r="AC180" i="2"/>
  <c r="AI179" i="2"/>
  <c r="AC179" i="2"/>
  <c r="AI178" i="2"/>
  <c r="AC178" i="2"/>
  <c r="AI177" i="2"/>
  <c r="AC177" i="2"/>
  <c r="AI176" i="2"/>
  <c r="AC176" i="2"/>
  <c r="AI175" i="2"/>
  <c r="AC175" i="2"/>
  <c r="AI174" i="2"/>
  <c r="AC174" i="2"/>
  <c r="AI173" i="2"/>
  <c r="AC173" i="2"/>
  <c r="AI172" i="2"/>
  <c r="AC172" i="2"/>
  <c r="AI171" i="2"/>
  <c r="AC171" i="2"/>
  <c r="AI170" i="2"/>
  <c r="AC170" i="2"/>
  <c r="AI169" i="2"/>
  <c r="AC169" i="2"/>
  <c r="AI168" i="2"/>
  <c r="AC168" i="2"/>
  <c r="AI167" i="2"/>
  <c r="AC167" i="2"/>
  <c r="AI166" i="2"/>
  <c r="AC166" i="2"/>
  <c r="AI165" i="2"/>
  <c r="AC165" i="2"/>
  <c r="AI164" i="2"/>
  <c r="AC164" i="2"/>
  <c r="AI163" i="2"/>
  <c r="AC163" i="2"/>
  <c r="AI162" i="2"/>
  <c r="AC162" i="2"/>
  <c r="AI161" i="2"/>
  <c r="AC161" i="2"/>
  <c r="AI160" i="2"/>
  <c r="AC160" i="2"/>
  <c r="AI159" i="2"/>
  <c r="AC159" i="2"/>
  <c r="AI158" i="2"/>
  <c r="AC158" i="2"/>
  <c r="AI157" i="2"/>
  <c r="AC157" i="2"/>
  <c r="AI156" i="2"/>
  <c r="AC156" i="2"/>
  <c r="AI155" i="2"/>
  <c r="AC155" i="2"/>
  <c r="AI154" i="2"/>
  <c r="AC154" i="2"/>
  <c r="AI153" i="2"/>
  <c r="AC153" i="2"/>
  <c r="AI152" i="2"/>
  <c r="AC152" i="2"/>
  <c r="AI151" i="2"/>
  <c r="AC151" i="2"/>
  <c r="AI150" i="2"/>
  <c r="AC150" i="2"/>
  <c r="AI149" i="2"/>
  <c r="AC149" i="2"/>
  <c r="AI148" i="2"/>
  <c r="AC148" i="2"/>
  <c r="AI147" i="2"/>
  <c r="AC147" i="2"/>
  <c r="AI146" i="2"/>
  <c r="AC146" i="2"/>
  <c r="AI145" i="2"/>
  <c r="AC145" i="2"/>
  <c r="AI144" i="2"/>
  <c r="AC144" i="2"/>
  <c r="AI143" i="2"/>
  <c r="AC143" i="2"/>
  <c r="AI142" i="2"/>
  <c r="AC142" i="2"/>
  <c r="AI141" i="2"/>
  <c r="AC141" i="2"/>
  <c r="AI140" i="2"/>
  <c r="AC140" i="2"/>
  <c r="AI139" i="2"/>
  <c r="AC139" i="2"/>
  <c r="AI138" i="2"/>
  <c r="AC138" i="2"/>
  <c r="AI137" i="2"/>
  <c r="AC137" i="2"/>
  <c r="AI136" i="2"/>
  <c r="AC136" i="2"/>
  <c r="AI135" i="2"/>
  <c r="AC135" i="2"/>
  <c r="AI134" i="2"/>
  <c r="AC134" i="2"/>
  <c r="AI133" i="2"/>
  <c r="AC133" i="2"/>
  <c r="AI132" i="2"/>
  <c r="AC132" i="2"/>
  <c r="AI131" i="2"/>
  <c r="AC131" i="2"/>
  <c r="AI130" i="2"/>
  <c r="AC130" i="2"/>
  <c r="AI129" i="2"/>
  <c r="AC129" i="2"/>
  <c r="AI128" i="2"/>
  <c r="AC128" i="2"/>
  <c r="AI127" i="2"/>
  <c r="AC127" i="2"/>
  <c r="AI126" i="2"/>
  <c r="AC126" i="2"/>
  <c r="AI125" i="2"/>
  <c r="AC125" i="2"/>
  <c r="AI124" i="2"/>
  <c r="AC124" i="2"/>
  <c r="AI123" i="2"/>
  <c r="AC123" i="2"/>
  <c r="AI122" i="2"/>
  <c r="AC122" i="2"/>
  <c r="AI121" i="2"/>
  <c r="AC121" i="2"/>
  <c r="AI120" i="2"/>
  <c r="AC120" i="2"/>
  <c r="AI119" i="2"/>
  <c r="AC119" i="2"/>
  <c r="AI118" i="2"/>
  <c r="AC118" i="2"/>
  <c r="AI117" i="2"/>
  <c r="AC117" i="2"/>
  <c r="AI116" i="2"/>
  <c r="AC116" i="2"/>
  <c r="AI115" i="2"/>
  <c r="AC115" i="2"/>
  <c r="AI114" i="2"/>
  <c r="AC114" i="2"/>
  <c r="AI113" i="2"/>
  <c r="AC113" i="2"/>
  <c r="AI112" i="2"/>
  <c r="AC112" i="2"/>
  <c r="AI111" i="2"/>
  <c r="AC111" i="2"/>
  <c r="AI110" i="2"/>
  <c r="AC110" i="2"/>
  <c r="AI109" i="2"/>
  <c r="AC109" i="2"/>
  <c r="AI108" i="2"/>
  <c r="AC108" i="2"/>
  <c r="AI107" i="2"/>
  <c r="AC107" i="2"/>
  <c r="AI106" i="2"/>
  <c r="AC106" i="2"/>
  <c r="AI105" i="2"/>
  <c r="AC105" i="2"/>
  <c r="AI104" i="2"/>
  <c r="AC104" i="2"/>
  <c r="AI103" i="2"/>
  <c r="AC103" i="2"/>
  <c r="AI102" i="2"/>
  <c r="AC102" i="2"/>
  <c r="AI101" i="2"/>
  <c r="AC101" i="2"/>
  <c r="AI100" i="2"/>
  <c r="AC100" i="2"/>
  <c r="AI99" i="2"/>
  <c r="AC99" i="2"/>
  <c r="AI98" i="2"/>
  <c r="AC98" i="2"/>
  <c r="AI97" i="2"/>
  <c r="AC97" i="2"/>
  <c r="AI96" i="2"/>
  <c r="AC96" i="2"/>
  <c r="AI95" i="2"/>
  <c r="AC95" i="2"/>
  <c r="AI94" i="2"/>
  <c r="AC94" i="2"/>
  <c r="AI93" i="2"/>
  <c r="AC93" i="2"/>
  <c r="AI92" i="2"/>
  <c r="AC92" i="2"/>
  <c r="AI91" i="2"/>
  <c r="AC91" i="2"/>
  <c r="AI90" i="2"/>
  <c r="AC90" i="2"/>
  <c r="AI89" i="2"/>
  <c r="AC89" i="2"/>
  <c r="AI88" i="2"/>
  <c r="AC88" i="2"/>
  <c r="AI87" i="2"/>
  <c r="AC87" i="2"/>
  <c r="AI86" i="2"/>
  <c r="AC86" i="2"/>
  <c r="AI85" i="2"/>
  <c r="AC85" i="2"/>
  <c r="AI84" i="2"/>
  <c r="AC84" i="2"/>
  <c r="AI83" i="2"/>
  <c r="AC83" i="2"/>
  <c r="AI82" i="2"/>
  <c r="AC82" i="2"/>
  <c r="AI81" i="2"/>
  <c r="AC81" i="2"/>
  <c r="AI80" i="2"/>
  <c r="AC80" i="2"/>
  <c r="AI79" i="2"/>
  <c r="AC79" i="2"/>
  <c r="AI78" i="2"/>
  <c r="AC78" i="2"/>
  <c r="AI77" i="2"/>
  <c r="AC77" i="2"/>
  <c r="AI76" i="2"/>
  <c r="AC76" i="2"/>
  <c r="AI75" i="2"/>
  <c r="AC75" i="2"/>
  <c r="AI74" i="2"/>
  <c r="AC74" i="2"/>
  <c r="AI73" i="2"/>
  <c r="AC73" i="2"/>
  <c r="AI72" i="2"/>
  <c r="AC72" i="2"/>
  <c r="AI71" i="2"/>
  <c r="AC71" i="2"/>
  <c r="AI70" i="2"/>
  <c r="AC70" i="2"/>
  <c r="AI69" i="2"/>
  <c r="AC69" i="2"/>
  <c r="AI68" i="2"/>
  <c r="AC68" i="2"/>
  <c r="AI67" i="2"/>
  <c r="AC67" i="2"/>
  <c r="AI66" i="2"/>
  <c r="AC66" i="2"/>
  <c r="AI65" i="2"/>
  <c r="AC65" i="2"/>
  <c r="AI64" i="2"/>
  <c r="AC64" i="2"/>
  <c r="AI63" i="2"/>
  <c r="AC63" i="2"/>
  <c r="AI62" i="2"/>
  <c r="AC62" i="2"/>
  <c r="AI61" i="2"/>
  <c r="AC61" i="2"/>
  <c r="AI60" i="2"/>
  <c r="AC60" i="2"/>
  <c r="AI59" i="2"/>
  <c r="AC59" i="2"/>
  <c r="AI58" i="2"/>
  <c r="AC58" i="2"/>
  <c r="AI57" i="2"/>
  <c r="AC57" i="2"/>
  <c r="AI56" i="2"/>
  <c r="AC56" i="2"/>
  <c r="AI55" i="2"/>
  <c r="AC55" i="2"/>
  <c r="AI54" i="2"/>
  <c r="AC54" i="2"/>
  <c r="AI53" i="2"/>
  <c r="AC53" i="2"/>
  <c r="AI52" i="2"/>
  <c r="AC52" i="2"/>
  <c r="AI51" i="2"/>
  <c r="AC51" i="2"/>
  <c r="AI50" i="2"/>
  <c r="AC50" i="2"/>
  <c r="AI49" i="2"/>
  <c r="AC49" i="2"/>
  <c r="AI48" i="2"/>
  <c r="AC48" i="2"/>
  <c r="AI47" i="2"/>
  <c r="AC47" i="2"/>
  <c r="AI46" i="2"/>
  <c r="AC46" i="2"/>
  <c r="AI45" i="2"/>
  <c r="AC45" i="2"/>
  <c r="AI44" i="2"/>
  <c r="AC44" i="2"/>
  <c r="AI43" i="2"/>
  <c r="AC43" i="2"/>
  <c r="AI42" i="2"/>
  <c r="AC42" i="2"/>
  <c r="AI41" i="2"/>
  <c r="AC41" i="2"/>
  <c r="AI40" i="2"/>
  <c r="AC40" i="2"/>
  <c r="AI39" i="2"/>
  <c r="AC39" i="2"/>
  <c r="AI38" i="2"/>
  <c r="AC38" i="2"/>
  <c r="AI37" i="2"/>
  <c r="AC37" i="2"/>
  <c r="AI36" i="2"/>
  <c r="AC36" i="2"/>
  <c r="AI35" i="2"/>
  <c r="AC35" i="2"/>
  <c r="AI34" i="2"/>
  <c r="AC34" i="2"/>
  <c r="AI33" i="2"/>
  <c r="AC33" i="2"/>
  <c r="AI32" i="2"/>
  <c r="AC32" i="2"/>
  <c r="AI31" i="2"/>
  <c r="AC31" i="2"/>
  <c r="AI30" i="2"/>
  <c r="AC30" i="2"/>
  <c r="AI29" i="2"/>
  <c r="AC29" i="2"/>
  <c r="AI28" i="2"/>
  <c r="AC28" i="2"/>
  <c r="AI27" i="2"/>
  <c r="AC27" i="2"/>
  <c r="AI26" i="2"/>
  <c r="AC26" i="2"/>
  <c r="AI25" i="2"/>
  <c r="AC25" i="2"/>
  <c r="AI24" i="2"/>
  <c r="AC24" i="2"/>
  <c r="AI23" i="2"/>
  <c r="AC23" i="2"/>
  <c r="AI22" i="2"/>
  <c r="AC22" i="2"/>
  <c r="AI21" i="2"/>
  <c r="AC21" i="2"/>
  <c r="AI20" i="2"/>
  <c r="AC20" i="2"/>
  <c r="AI19" i="2"/>
  <c r="AC19" i="2"/>
  <c r="AI18" i="2"/>
  <c r="AC18" i="2"/>
  <c r="AI17" i="2"/>
  <c r="AC17" i="2"/>
  <c r="AI16" i="2"/>
  <c r="AC16" i="2"/>
  <c r="AI15" i="2"/>
  <c r="AC15" i="2"/>
  <c r="AI14" i="2"/>
  <c r="AC14" i="2"/>
  <c r="AI13" i="2"/>
  <c r="AC13" i="2"/>
  <c r="AI12" i="2"/>
  <c r="AC12" i="2"/>
  <c r="AI11" i="2"/>
  <c r="AC11" i="2"/>
  <c r="AI10" i="2"/>
  <c r="AC10" i="2"/>
  <c r="AI9" i="2"/>
  <c r="AC9" i="2"/>
  <c r="AI8" i="2"/>
  <c r="AC8" i="2"/>
  <c r="AI7" i="2"/>
  <c r="AC7" i="2"/>
  <c r="AI6" i="2"/>
  <c r="AC6" i="2"/>
  <c r="AI5" i="2"/>
  <c r="AC5" i="2"/>
  <c r="AI4" i="2"/>
  <c r="AC4" i="2"/>
  <c r="AI3" i="2"/>
  <c r="AC3" i="2"/>
  <c r="AM84" i="1"/>
  <c r="AK84" i="1" s="1"/>
  <c r="AL84" i="1"/>
  <c r="AK80" i="1"/>
  <c r="AL80" i="1" s="1"/>
  <c r="AM80" i="1" s="1"/>
  <c r="B8" i="3" s="1"/>
  <c r="AM74" i="1"/>
  <c r="AK74" i="1" s="1"/>
  <c r="AL74" i="1"/>
  <c r="BY70" i="1"/>
  <c r="BV70" i="1"/>
  <c r="BW70" i="1" s="1"/>
  <c r="BS70" i="1"/>
  <c r="CA70" i="1" s="1"/>
  <c r="BF70" i="1"/>
  <c r="BE70" i="1"/>
  <c r="BB70" i="1"/>
  <c r="BA70" i="1"/>
  <c r="AZ70" i="1"/>
  <c r="AY70" i="1"/>
  <c r="AX70" i="1"/>
  <c r="AW70" i="1"/>
  <c r="AV70" i="1"/>
  <c r="AU70" i="1"/>
  <c r="AT70" i="1"/>
  <c r="AS70" i="1"/>
  <c r="AO70" i="1"/>
  <c r="AF70" i="1"/>
  <c r="AA70" i="1"/>
  <c r="AM70" i="1" s="1"/>
  <c r="AL70" i="1" s="1"/>
  <c r="BY69" i="1"/>
  <c r="BV69" i="1"/>
  <c r="BW69" i="1" s="1"/>
  <c r="BS69" i="1"/>
  <c r="CA69" i="1" s="1"/>
  <c r="BF69" i="1"/>
  <c r="BE69" i="1"/>
  <c r="BA69" i="1"/>
  <c r="AZ69" i="1"/>
  <c r="AY69" i="1"/>
  <c r="AX69" i="1"/>
  <c r="AW69" i="1"/>
  <c r="AV69" i="1"/>
  <c r="AU69" i="1"/>
  <c r="AT69" i="1"/>
  <c r="AS69" i="1"/>
  <c r="AO69" i="1"/>
  <c r="AF69" i="1"/>
  <c r="AA69" i="1"/>
  <c r="AM69" i="1" s="1"/>
  <c r="BZ68" i="1"/>
  <c r="BY68" i="1"/>
  <c r="BV68" i="1"/>
  <c r="BS68" i="1"/>
  <c r="CA68" i="1" s="1"/>
  <c r="BF68" i="1"/>
  <c r="BE68" i="1"/>
  <c r="BB68" i="1"/>
  <c r="BA68" i="1"/>
  <c r="AZ68" i="1"/>
  <c r="AY68" i="1"/>
  <c r="AX68" i="1"/>
  <c r="AW68" i="1"/>
  <c r="AV68" i="1"/>
  <c r="AU68" i="1"/>
  <c r="AT68" i="1"/>
  <c r="AS68" i="1"/>
  <c r="AO68" i="1"/>
  <c r="AF68" i="1"/>
  <c r="AA68" i="1"/>
  <c r="AM68" i="1" s="1"/>
  <c r="BY67" i="1"/>
  <c r="BV67" i="1"/>
  <c r="BW67" i="1" s="1"/>
  <c r="BS67" i="1"/>
  <c r="CA67" i="1" s="1"/>
  <c r="BF67" i="1"/>
  <c r="BE67" i="1"/>
  <c r="BA67" i="1"/>
  <c r="AZ67" i="1"/>
  <c r="AY67" i="1"/>
  <c r="AX67" i="1"/>
  <c r="AW67" i="1"/>
  <c r="AV67" i="1"/>
  <c r="AU67" i="1"/>
  <c r="AT67" i="1"/>
  <c r="AS67" i="1"/>
  <c r="AO67" i="1"/>
  <c r="AF67" i="1"/>
  <c r="AA67" i="1"/>
  <c r="AM67" i="1" s="1"/>
  <c r="BY66" i="1"/>
  <c r="BV66" i="1"/>
  <c r="BS66" i="1"/>
  <c r="CA66" i="1" s="1"/>
  <c r="BF66" i="1"/>
  <c r="BE66" i="1"/>
  <c r="BA66" i="1"/>
  <c r="AZ66" i="1"/>
  <c r="AY66" i="1"/>
  <c r="AX66" i="1"/>
  <c r="AW66" i="1"/>
  <c r="AV66" i="1"/>
  <c r="AU66" i="1"/>
  <c r="AT66" i="1"/>
  <c r="AS66" i="1"/>
  <c r="AO66" i="1"/>
  <c r="AF66" i="1"/>
  <c r="AA66" i="1"/>
  <c r="AM66" i="1" s="1"/>
  <c r="BY65" i="1"/>
  <c r="BV65" i="1"/>
  <c r="BW65" i="1" s="1"/>
  <c r="BS65" i="1"/>
  <c r="CB65" i="1" s="1"/>
  <c r="BF65" i="1"/>
  <c r="BE65" i="1"/>
  <c r="BA65" i="1"/>
  <c r="AZ65" i="1"/>
  <c r="AY65" i="1"/>
  <c r="AX65" i="1"/>
  <c r="AW65" i="1"/>
  <c r="AV65" i="1"/>
  <c r="AU65" i="1"/>
  <c r="AT65" i="1"/>
  <c r="AS65" i="1"/>
  <c r="AO65" i="1"/>
  <c r="AF65" i="1"/>
  <c r="AA65" i="1"/>
  <c r="BT65" i="1" s="1"/>
  <c r="BH65" i="1" s="1"/>
  <c r="BY64" i="1"/>
  <c r="BV64" i="1"/>
  <c r="BS64" i="1"/>
  <c r="CA64" i="1" s="1"/>
  <c r="BF64" i="1"/>
  <c r="BE64" i="1"/>
  <c r="BB64" i="1"/>
  <c r="BA64" i="1"/>
  <c r="AZ64" i="1"/>
  <c r="AY64" i="1"/>
  <c r="AX64" i="1"/>
  <c r="AW64" i="1"/>
  <c r="AV64" i="1"/>
  <c r="AU64" i="1"/>
  <c r="AT64" i="1"/>
  <c r="AS64" i="1"/>
  <c r="AO64" i="1"/>
  <c r="AF64" i="1"/>
  <c r="AA64" i="1"/>
  <c r="AM64" i="1" s="1"/>
  <c r="BO64" i="1" s="1"/>
  <c r="BY63" i="1"/>
  <c r="BV63" i="1"/>
  <c r="BW63" i="1" s="1"/>
  <c r="BS63" i="1"/>
  <c r="CB63" i="1" s="1"/>
  <c r="BF63" i="1"/>
  <c r="BE63" i="1"/>
  <c r="BA63" i="1"/>
  <c r="AZ63" i="1"/>
  <c r="AY63" i="1"/>
  <c r="AX63" i="1"/>
  <c r="AW63" i="1"/>
  <c r="AV63" i="1"/>
  <c r="AU63" i="1"/>
  <c r="AT63" i="1"/>
  <c r="AS63" i="1"/>
  <c r="AO63" i="1"/>
  <c r="AF63" i="1"/>
  <c r="AA63" i="1"/>
  <c r="BT63" i="1" s="1"/>
  <c r="BZ62" i="1"/>
  <c r="BY62" i="1"/>
  <c r="BV62" i="1"/>
  <c r="BS62" i="1"/>
  <c r="CA62" i="1" s="1"/>
  <c r="BF62" i="1"/>
  <c r="BE62" i="1"/>
  <c r="BB62" i="1"/>
  <c r="BA62" i="1"/>
  <c r="AZ62" i="1"/>
  <c r="AY62" i="1"/>
  <c r="AX62" i="1"/>
  <c r="AW62" i="1"/>
  <c r="AV62" i="1"/>
  <c r="AU62" i="1"/>
  <c r="AT62" i="1"/>
  <c r="AS62" i="1"/>
  <c r="AO62" i="1"/>
  <c r="AF62" i="1"/>
  <c r="AA62" i="1"/>
  <c r="BT62" i="1" s="1"/>
  <c r="BJ62" i="1" s="1"/>
  <c r="BY61" i="1"/>
  <c r="BV61" i="1"/>
  <c r="BW61" i="1" s="1"/>
  <c r="BS61" i="1"/>
  <c r="CA61" i="1" s="1"/>
  <c r="BF61" i="1"/>
  <c r="BE61" i="1"/>
  <c r="BD61" i="1"/>
  <c r="BB61" i="1"/>
  <c r="BA61" i="1"/>
  <c r="AZ61" i="1"/>
  <c r="AY61" i="1"/>
  <c r="AX61" i="1"/>
  <c r="AW61" i="1"/>
  <c r="AV61" i="1"/>
  <c r="AU61" i="1"/>
  <c r="AT61" i="1"/>
  <c r="AS61" i="1"/>
  <c r="AO61" i="1"/>
  <c r="AF61" i="1"/>
  <c r="AA61" i="1"/>
  <c r="AM61" i="1" s="1"/>
  <c r="BY60" i="1"/>
  <c r="BV60" i="1"/>
  <c r="BW60" i="1" s="1"/>
  <c r="BS60" i="1"/>
  <c r="BZ60" i="1" s="1"/>
  <c r="BF60" i="1"/>
  <c r="BE60" i="1"/>
  <c r="BA60" i="1"/>
  <c r="AZ60" i="1"/>
  <c r="AY60" i="1"/>
  <c r="AX60" i="1"/>
  <c r="AW60" i="1"/>
  <c r="AV60" i="1"/>
  <c r="AU60" i="1"/>
  <c r="AT60" i="1"/>
  <c r="AS60" i="1"/>
  <c r="AO60" i="1"/>
  <c r="AF60" i="1"/>
  <c r="AA60" i="1"/>
  <c r="BY59" i="1"/>
  <c r="BX59" i="1"/>
  <c r="BV59" i="1"/>
  <c r="BW59" i="1" s="1"/>
  <c r="BS59" i="1"/>
  <c r="CA59" i="1" s="1"/>
  <c r="BF59" i="1"/>
  <c r="BE59" i="1"/>
  <c r="BB59" i="1"/>
  <c r="BA59" i="1"/>
  <c r="AZ59" i="1"/>
  <c r="AY59" i="1"/>
  <c r="AX59" i="1"/>
  <c r="AW59" i="1"/>
  <c r="AV59" i="1"/>
  <c r="AU59" i="1"/>
  <c r="AT59" i="1"/>
  <c r="AS59" i="1"/>
  <c r="AO59" i="1"/>
  <c r="AF59" i="1"/>
  <c r="AA59" i="1"/>
  <c r="AM59" i="1" s="1"/>
  <c r="BY58" i="1"/>
  <c r="BV58" i="1"/>
  <c r="BW58" i="1" s="1"/>
  <c r="BS58" i="1"/>
  <c r="CA58" i="1" s="1"/>
  <c r="BF58" i="1"/>
  <c r="BE58" i="1"/>
  <c r="BD58" i="1"/>
  <c r="BB58" i="1"/>
  <c r="BA58" i="1"/>
  <c r="AZ58" i="1"/>
  <c r="AY58" i="1"/>
  <c r="AX58" i="1"/>
  <c r="AW58" i="1"/>
  <c r="AV58" i="1"/>
  <c r="AU58" i="1"/>
  <c r="AT58" i="1"/>
  <c r="AS58" i="1"/>
  <c r="AO58" i="1"/>
  <c r="AF58" i="1"/>
  <c r="AA58" i="1"/>
  <c r="AM58" i="1" s="1"/>
  <c r="BY57" i="1"/>
  <c r="BV57" i="1"/>
  <c r="BW57" i="1" s="1"/>
  <c r="BS57" i="1"/>
  <c r="CA57" i="1" s="1"/>
  <c r="BF57" i="1"/>
  <c r="BE57" i="1"/>
  <c r="BA57" i="1"/>
  <c r="AZ57" i="1"/>
  <c r="AY57" i="1"/>
  <c r="AX57" i="1"/>
  <c r="AW57" i="1"/>
  <c r="AV57" i="1"/>
  <c r="AU57" i="1"/>
  <c r="AT57" i="1"/>
  <c r="AS57" i="1"/>
  <c r="AO57" i="1"/>
  <c r="AF57" i="1"/>
  <c r="AA57" i="1"/>
  <c r="AM57" i="1" s="1"/>
  <c r="BY56" i="1"/>
  <c r="BX56" i="1"/>
  <c r="BV56" i="1"/>
  <c r="BW56" i="1" s="1"/>
  <c r="BS56" i="1"/>
  <c r="CA56" i="1" s="1"/>
  <c r="BF56" i="1"/>
  <c r="BE56" i="1"/>
  <c r="BA56" i="1"/>
  <c r="AZ56" i="1"/>
  <c r="AY56" i="1"/>
  <c r="AX56" i="1"/>
  <c r="AW56" i="1"/>
  <c r="AV56" i="1"/>
  <c r="AU56" i="1"/>
  <c r="AT56" i="1"/>
  <c r="AS56" i="1"/>
  <c r="AO56" i="1"/>
  <c r="AF56" i="1"/>
  <c r="AA56" i="1"/>
  <c r="AM56" i="1" s="1"/>
  <c r="BY55" i="1"/>
  <c r="BV55" i="1"/>
  <c r="BS55" i="1"/>
  <c r="CA55" i="1" s="1"/>
  <c r="BF55" i="1"/>
  <c r="BE55" i="1"/>
  <c r="BD55" i="1"/>
  <c r="BA55" i="1"/>
  <c r="AZ55" i="1"/>
  <c r="AY55" i="1"/>
  <c r="AX55" i="1"/>
  <c r="AW55" i="1"/>
  <c r="AV55" i="1"/>
  <c r="AU55" i="1"/>
  <c r="AT55" i="1"/>
  <c r="AS55" i="1"/>
  <c r="AO55" i="1"/>
  <c r="AF55" i="1"/>
  <c r="AA55" i="1"/>
  <c r="AM55" i="1" s="1"/>
  <c r="BO55" i="1" s="1"/>
  <c r="BY54" i="1"/>
  <c r="BV54" i="1"/>
  <c r="BW54" i="1" s="1"/>
  <c r="BS54" i="1"/>
  <c r="CB54" i="1" s="1"/>
  <c r="BF54" i="1"/>
  <c r="BE54" i="1"/>
  <c r="BB54" i="1"/>
  <c r="BA54" i="1"/>
  <c r="AZ54" i="1"/>
  <c r="AY54" i="1"/>
  <c r="AX54" i="1"/>
  <c r="AW54" i="1"/>
  <c r="AV54" i="1"/>
  <c r="AU54" i="1"/>
  <c r="AT54" i="1"/>
  <c r="AS54" i="1"/>
  <c r="AO54" i="1"/>
  <c r="AF54" i="1"/>
  <c r="AA54" i="1"/>
  <c r="BR54" i="1" s="1"/>
  <c r="BY53" i="1"/>
  <c r="BV53" i="1"/>
  <c r="BW53" i="1" s="1"/>
  <c r="BS53" i="1"/>
  <c r="CA53" i="1" s="1"/>
  <c r="BF53" i="1"/>
  <c r="BE53" i="1"/>
  <c r="BB53" i="1"/>
  <c r="BA53" i="1"/>
  <c r="AZ53" i="1"/>
  <c r="AY53" i="1"/>
  <c r="AX53" i="1"/>
  <c r="AW53" i="1"/>
  <c r="AV53" i="1"/>
  <c r="AU53" i="1"/>
  <c r="AT53" i="1"/>
  <c r="AS53" i="1"/>
  <c r="AO53" i="1"/>
  <c r="AF53" i="1"/>
  <c r="AA53" i="1"/>
  <c r="AM53" i="1" s="1"/>
  <c r="BY52" i="1"/>
  <c r="BV52" i="1"/>
  <c r="BW52" i="1" s="1"/>
  <c r="BS52" i="1"/>
  <c r="CA52" i="1" s="1"/>
  <c r="BF52" i="1"/>
  <c r="BE52" i="1"/>
  <c r="BD52" i="1"/>
  <c r="BA52" i="1"/>
  <c r="AZ52" i="1"/>
  <c r="AY52" i="1"/>
  <c r="AX52" i="1"/>
  <c r="AW52" i="1"/>
  <c r="AV52" i="1"/>
  <c r="AU52" i="1"/>
  <c r="AT52" i="1"/>
  <c r="AS52" i="1"/>
  <c r="AO52" i="1"/>
  <c r="AF52" i="1"/>
  <c r="AA52" i="1"/>
  <c r="AM52" i="1" s="1"/>
  <c r="BY51" i="1"/>
  <c r="BV51" i="1"/>
  <c r="BW51" i="1" s="1"/>
  <c r="BS51" i="1"/>
  <c r="CA51" i="1" s="1"/>
  <c r="BF51" i="1"/>
  <c r="BE51" i="1"/>
  <c r="BA51" i="1"/>
  <c r="AZ51" i="1"/>
  <c r="AY51" i="1"/>
  <c r="AX51" i="1"/>
  <c r="AW51" i="1"/>
  <c r="AV51" i="1"/>
  <c r="AU51" i="1"/>
  <c r="AT51" i="1"/>
  <c r="AS51" i="1"/>
  <c r="AO51" i="1"/>
  <c r="AF51" i="1"/>
  <c r="AA51" i="1"/>
  <c r="AM51" i="1" s="1"/>
  <c r="BY50" i="1"/>
  <c r="BV50" i="1"/>
  <c r="BW50" i="1" s="1"/>
  <c r="BS50" i="1"/>
  <c r="CA50" i="1" s="1"/>
  <c r="BF50" i="1"/>
  <c r="BE50" i="1"/>
  <c r="BD50" i="1"/>
  <c r="BB50" i="1"/>
  <c r="BA50" i="1"/>
  <c r="AZ50" i="1"/>
  <c r="AY50" i="1"/>
  <c r="AX50" i="1"/>
  <c r="AW50" i="1"/>
  <c r="AV50" i="1"/>
  <c r="AU50" i="1"/>
  <c r="AT50" i="1"/>
  <c r="AS50" i="1"/>
  <c r="AO50" i="1"/>
  <c r="AF50" i="1"/>
  <c r="AA50" i="1"/>
  <c r="AM50" i="1" s="1"/>
  <c r="BY49" i="1"/>
  <c r="BV49" i="1"/>
  <c r="BW49" i="1" s="1"/>
  <c r="BS49" i="1"/>
  <c r="CA49" i="1" s="1"/>
  <c r="BF49" i="1"/>
  <c r="BE49" i="1"/>
  <c r="BA49" i="1"/>
  <c r="AZ49" i="1"/>
  <c r="AY49" i="1"/>
  <c r="AX49" i="1"/>
  <c r="AW49" i="1"/>
  <c r="AV49" i="1"/>
  <c r="AU49" i="1"/>
  <c r="AT49" i="1"/>
  <c r="AS49" i="1"/>
  <c r="AO49" i="1"/>
  <c r="AF49" i="1"/>
  <c r="AA49" i="1"/>
  <c r="AM49" i="1" s="1"/>
  <c r="BY48" i="1"/>
  <c r="BV48" i="1"/>
  <c r="BW48" i="1" s="1"/>
  <c r="BS48" i="1"/>
  <c r="CA48" i="1" s="1"/>
  <c r="BF48" i="1"/>
  <c r="BE48" i="1"/>
  <c r="BD48" i="1"/>
  <c r="BB48" i="1"/>
  <c r="BA48" i="1"/>
  <c r="AZ48" i="1"/>
  <c r="AY48" i="1"/>
  <c r="AX48" i="1"/>
  <c r="AW48" i="1"/>
  <c r="AV48" i="1"/>
  <c r="AU48" i="1"/>
  <c r="AT48" i="1"/>
  <c r="AS48" i="1"/>
  <c r="AO48" i="1"/>
  <c r="AF48" i="1"/>
  <c r="AA48" i="1"/>
  <c r="AM48" i="1" s="1"/>
  <c r="BY47" i="1"/>
  <c r="BV47" i="1"/>
  <c r="BS47" i="1"/>
  <c r="CA47" i="1" s="1"/>
  <c r="BF47" i="1"/>
  <c r="BE47" i="1"/>
  <c r="BA47" i="1"/>
  <c r="AZ47" i="1"/>
  <c r="AY47" i="1"/>
  <c r="AX47" i="1"/>
  <c r="AW47" i="1"/>
  <c r="AV47" i="1"/>
  <c r="AU47" i="1"/>
  <c r="AT47" i="1"/>
  <c r="AS47" i="1"/>
  <c r="AO47" i="1"/>
  <c r="AF47" i="1"/>
  <c r="AA47" i="1"/>
  <c r="AM47" i="1" s="1"/>
  <c r="BY46" i="1"/>
  <c r="BV46" i="1"/>
  <c r="BS46" i="1"/>
  <c r="CA46" i="1" s="1"/>
  <c r="BF46" i="1"/>
  <c r="BE46" i="1"/>
  <c r="BA46" i="1"/>
  <c r="AZ46" i="1"/>
  <c r="AY46" i="1"/>
  <c r="AX46" i="1"/>
  <c r="AW46" i="1"/>
  <c r="AV46" i="1"/>
  <c r="AU46" i="1"/>
  <c r="AT46" i="1"/>
  <c r="AS46" i="1"/>
  <c r="AO46" i="1"/>
  <c r="AF46" i="1"/>
  <c r="AA46" i="1"/>
  <c r="AM46" i="1" s="1"/>
  <c r="BY45" i="1"/>
  <c r="BV45" i="1"/>
  <c r="BS45" i="1"/>
  <c r="CA45" i="1" s="1"/>
  <c r="BF45" i="1"/>
  <c r="BE45" i="1"/>
  <c r="BA45" i="1"/>
  <c r="AZ45" i="1"/>
  <c r="AY45" i="1"/>
  <c r="AX45" i="1"/>
  <c r="AW45" i="1"/>
  <c r="AV45" i="1"/>
  <c r="AU45" i="1"/>
  <c r="AT45" i="1"/>
  <c r="AS45" i="1"/>
  <c r="AO45" i="1"/>
  <c r="AF45" i="1"/>
  <c r="AA45" i="1"/>
  <c r="AM45" i="1" s="1"/>
  <c r="BY44" i="1"/>
  <c r="BV44" i="1"/>
  <c r="BS44" i="1"/>
  <c r="CA44" i="1" s="1"/>
  <c r="BF44" i="1"/>
  <c r="BE44" i="1"/>
  <c r="BB44" i="1"/>
  <c r="BA44" i="1"/>
  <c r="AZ44" i="1"/>
  <c r="AY44" i="1"/>
  <c r="AX44" i="1"/>
  <c r="AW44" i="1"/>
  <c r="AV44" i="1"/>
  <c r="AU44" i="1"/>
  <c r="AT44" i="1"/>
  <c r="AS44" i="1"/>
  <c r="AO44" i="1"/>
  <c r="AF44" i="1"/>
  <c r="AA44" i="1"/>
  <c r="AM44" i="1" s="1"/>
  <c r="BY43" i="1"/>
  <c r="BV43" i="1"/>
  <c r="BS43" i="1"/>
  <c r="CA43" i="1" s="1"/>
  <c r="BF43" i="1"/>
  <c r="BE43" i="1"/>
  <c r="BA43" i="1"/>
  <c r="AZ43" i="1"/>
  <c r="AY43" i="1"/>
  <c r="AX43" i="1"/>
  <c r="AW43" i="1"/>
  <c r="AV43" i="1"/>
  <c r="AU43" i="1"/>
  <c r="AT43" i="1"/>
  <c r="AS43" i="1"/>
  <c r="AO43" i="1"/>
  <c r="AF43" i="1"/>
  <c r="AA43" i="1"/>
  <c r="AM43" i="1" s="1"/>
  <c r="BY42" i="1"/>
  <c r="BX42" i="1"/>
  <c r="BV42" i="1"/>
  <c r="BS42" i="1"/>
  <c r="CA42" i="1" s="1"/>
  <c r="BF42" i="1"/>
  <c r="BE42" i="1"/>
  <c r="BA42" i="1"/>
  <c r="AZ42" i="1"/>
  <c r="AY42" i="1"/>
  <c r="AX42" i="1"/>
  <c r="AW42" i="1"/>
  <c r="AV42" i="1"/>
  <c r="AU42" i="1"/>
  <c r="AT42" i="1"/>
  <c r="AS42" i="1"/>
  <c r="AO42" i="1"/>
  <c r="AF42" i="1"/>
  <c r="AA42" i="1"/>
  <c r="AM42" i="1" s="1"/>
  <c r="BY41" i="1"/>
  <c r="BV41" i="1"/>
  <c r="BS41" i="1"/>
  <c r="CA41" i="1" s="1"/>
  <c r="BF41" i="1"/>
  <c r="BE41" i="1"/>
  <c r="BA41" i="1"/>
  <c r="AZ41" i="1"/>
  <c r="AY41" i="1"/>
  <c r="AX41" i="1"/>
  <c r="AW41" i="1"/>
  <c r="AV41" i="1"/>
  <c r="AU41" i="1"/>
  <c r="AT41" i="1"/>
  <c r="AS41" i="1"/>
  <c r="AO41" i="1"/>
  <c r="AF41" i="1"/>
  <c r="AA41" i="1"/>
  <c r="AM41" i="1" s="1"/>
  <c r="BY40" i="1"/>
  <c r="BV40" i="1"/>
  <c r="BS40" i="1"/>
  <c r="CA40" i="1" s="1"/>
  <c r="BF40" i="1"/>
  <c r="BE40" i="1"/>
  <c r="BA40" i="1"/>
  <c r="AZ40" i="1"/>
  <c r="AY40" i="1"/>
  <c r="AX40" i="1"/>
  <c r="AW40" i="1"/>
  <c r="AV40" i="1"/>
  <c r="AU40" i="1"/>
  <c r="AT40" i="1"/>
  <c r="AS40" i="1"/>
  <c r="AO40" i="1"/>
  <c r="AF40" i="1"/>
  <c r="AA40" i="1"/>
  <c r="AM40" i="1" s="1"/>
  <c r="BY39" i="1"/>
  <c r="BV39" i="1"/>
  <c r="BS39" i="1"/>
  <c r="CA39" i="1" s="1"/>
  <c r="BF39" i="1"/>
  <c r="BE39" i="1"/>
  <c r="BA39" i="1"/>
  <c r="AZ39" i="1"/>
  <c r="AY39" i="1"/>
  <c r="AX39" i="1"/>
  <c r="AW39" i="1"/>
  <c r="AV39" i="1"/>
  <c r="AU39" i="1"/>
  <c r="AT39" i="1"/>
  <c r="AS39" i="1"/>
  <c r="AO39" i="1"/>
  <c r="AF39" i="1"/>
  <c r="AA39" i="1"/>
  <c r="AM39" i="1" s="1"/>
  <c r="BY38" i="1"/>
  <c r="BV38" i="1"/>
  <c r="BS38" i="1"/>
  <c r="CA38" i="1" s="1"/>
  <c r="BF38" i="1"/>
  <c r="BE38" i="1"/>
  <c r="BB38" i="1"/>
  <c r="BA38" i="1"/>
  <c r="AZ38" i="1"/>
  <c r="AY38" i="1"/>
  <c r="AX38" i="1"/>
  <c r="AW38" i="1"/>
  <c r="AV38" i="1"/>
  <c r="AU38" i="1"/>
  <c r="AT38" i="1"/>
  <c r="AS38" i="1"/>
  <c r="AO38" i="1"/>
  <c r="AF38" i="1"/>
  <c r="AA38" i="1"/>
  <c r="AM38" i="1" s="1"/>
  <c r="BY37" i="1"/>
  <c r="BV37" i="1"/>
  <c r="BS37" i="1"/>
  <c r="CA37" i="1" s="1"/>
  <c r="BF37" i="1"/>
  <c r="BE37" i="1"/>
  <c r="BB37" i="1"/>
  <c r="BA37" i="1"/>
  <c r="AZ37" i="1"/>
  <c r="AY37" i="1"/>
  <c r="AX37" i="1"/>
  <c r="AW37" i="1"/>
  <c r="AV37" i="1"/>
  <c r="AU37" i="1"/>
  <c r="AT37" i="1"/>
  <c r="AS37" i="1"/>
  <c r="AO37" i="1"/>
  <c r="AF37" i="1"/>
  <c r="AA37" i="1"/>
  <c r="AM37" i="1" s="1"/>
  <c r="BY36" i="1"/>
  <c r="BV36" i="1"/>
  <c r="BS36" i="1"/>
  <c r="CA36" i="1" s="1"/>
  <c r="BF36" i="1"/>
  <c r="BE36" i="1"/>
  <c r="BA36" i="1"/>
  <c r="AZ36" i="1"/>
  <c r="AY36" i="1"/>
  <c r="AX36" i="1"/>
  <c r="AW36" i="1"/>
  <c r="AV36" i="1"/>
  <c r="AU36" i="1"/>
  <c r="AT36" i="1"/>
  <c r="AS36" i="1"/>
  <c r="AO36" i="1"/>
  <c r="AF36" i="1"/>
  <c r="AA36" i="1"/>
  <c r="AM36" i="1" s="1"/>
  <c r="BY35" i="1"/>
  <c r="BV35" i="1"/>
  <c r="BS35" i="1"/>
  <c r="CA35" i="1" s="1"/>
  <c r="BF35" i="1"/>
  <c r="BE35" i="1"/>
  <c r="BA35" i="1"/>
  <c r="AZ35" i="1"/>
  <c r="AY35" i="1"/>
  <c r="AX35" i="1"/>
  <c r="AW35" i="1"/>
  <c r="AV35" i="1"/>
  <c r="AU35" i="1"/>
  <c r="AT35" i="1"/>
  <c r="AS35" i="1"/>
  <c r="AO35" i="1"/>
  <c r="AF35" i="1"/>
  <c r="AA35" i="1"/>
  <c r="AM35" i="1" s="1"/>
  <c r="BY34" i="1"/>
  <c r="BV34" i="1"/>
  <c r="BS34" i="1"/>
  <c r="CA34" i="1" s="1"/>
  <c r="BF34" i="1"/>
  <c r="BE34" i="1"/>
  <c r="BA34" i="1"/>
  <c r="AZ34" i="1"/>
  <c r="AY34" i="1"/>
  <c r="AX34" i="1"/>
  <c r="AW34" i="1"/>
  <c r="AV34" i="1"/>
  <c r="AU34" i="1"/>
  <c r="AT34" i="1"/>
  <c r="AS34" i="1"/>
  <c r="AO34" i="1"/>
  <c r="AF34" i="1"/>
  <c r="AA34" i="1"/>
  <c r="AM34" i="1" s="1"/>
  <c r="BY33" i="1"/>
  <c r="BV33" i="1"/>
  <c r="BW33" i="1" s="1"/>
  <c r="BS33" i="1"/>
  <c r="CA33" i="1" s="1"/>
  <c r="BF33" i="1"/>
  <c r="BE33" i="1"/>
  <c r="BA33" i="1"/>
  <c r="AZ33" i="1"/>
  <c r="AY33" i="1"/>
  <c r="AX33" i="1"/>
  <c r="AW33" i="1"/>
  <c r="AV33" i="1"/>
  <c r="AU33" i="1"/>
  <c r="AT33" i="1"/>
  <c r="AS33" i="1"/>
  <c r="AO33" i="1"/>
  <c r="AF33" i="1"/>
  <c r="AA33" i="1"/>
  <c r="AP33" i="1" s="1"/>
  <c r="AQ33" i="1" s="1"/>
  <c r="BY32" i="1"/>
  <c r="BV32" i="1"/>
  <c r="BW32" i="1" s="1"/>
  <c r="BS32" i="1"/>
  <c r="CA32" i="1" s="1"/>
  <c r="BF32" i="1"/>
  <c r="BE32" i="1"/>
  <c r="BA32" i="1"/>
  <c r="AZ32" i="1"/>
  <c r="AY32" i="1"/>
  <c r="AX32" i="1"/>
  <c r="AW32" i="1"/>
  <c r="AV32" i="1"/>
  <c r="AU32" i="1"/>
  <c r="AT32" i="1"/>
  <c r="AS32" i="1"/>
  <c r="AO32" i="1"/>
  <c r="AF32" i="1"/>
  <c r="AA32" i="1"/>
  <c r="AM32" i="1" s="1"/>
  <c r="BY31" i="1"/>
  <c r="BV31" i="1"/>
  <c r="BW31" i="1" s="1"/>
  <c r="BS31" i="1"/>
  <c r="BF31" i="1"/>
  <c r="BE31" i="1"/>
  <c r="BA31" i="1"/>
  <c r="AZ31" i="1"/>
  <c r="AY31" i="1"/>
  <c r="AX31" i="1"/>
  <c r="AW31" i="1"/>
  <c r="AV31" i="1"/>
  <c r="AU31" i="1"/>
  <c r="AT31" i="1"/>
  <c r="AS31" i="1"/>
  <c r="AO31" i="1"/>
  <c r="AF31" i="1"/>
  <c r="AA31" i="1"/>
  <c r="AM31" i="1" s="1"/>
  <c r="BY30" i="1"/>
  <c r="BV30" i="1"/>
  <c r="BW30" i="1" s="1"/>
  <c r="BS30" i="1"/>
  <c r="BX30" i="1" s="1"/>
  <c r="BF30" i="1"/>
  <c r="BE30" i="1"/>
  <c r="BA30" i="1"/>
  <c r="AZ30" i="1"/>
  <c r="AY30" i="1"/>
  <c r="AX30" i="1"/>
  <c r="AW30" i="1"/>
  <c r="AV30" i="1"/>
  <c r="AU30" i="1"/>
  <c r="AT30" i="1"/>
  <c r="AS30" i="1"/>
  <c r="AO30" i="1"/>
  <c r="AF30" i="1"/>
  <c r="AA30" i="1"/>
  <c r="BY29" i="1"/>
  <c r="BV29" i="1"/>
  <c r="BW29" i="1" s="1"/>
  <c r="BS29" i="1"/>
  <c r="CA29" i="1" s="1"/>
  <c r="BF29" i="1"/>
  <c r="BE29" i="1"/>
  <c r="BA29" i="1"/>
  <c r="AZ29" i="1"/>
  <c r="AY29" i="1"/>
  <c r="AX29" i="1"/>
  <c r="AW29" i="1"/>
  <c r="AV29" i="1"/>
  <c r="AU29" i="1"/>
  <c r="AT29" i="1"/>
  <c r="AS29" i="1"/>
  <c r="AO29" i="1"/>
  <c r="AF29" i="1"/>
  <c r="AA29" i="1"/>
  <c r="BT29" i="1" s="1"/>
  <c r="BY28" i="1"/>
  <c r="BX28" i="1"/>
  <c r="BV28" i="1"/>
  <c r="BW28" i="1" s="1"/>
  <c r="BS28" i="1"/>
  <c r="BF28" i="1"/>
  <c r="BE28" i="1"/>
  <c r="BB28" i="1"/>
  <c r="BA28" i="1"/>
  <c r="AZ28" i="1"/>
  <c r="AY28" i="1"/>
  <c r="AX28" i="1"/>
  <c r="AW28" i="1"/>
  <c r="AV28" i="1"/>
  <c r="AU28" i="1"/>
  <c r="AT28" i="1"/>
  <c r="AS28" i="1"/>
  <c r="AO28" i="1"/>
  <c r="AF28" i="1"/>
  <c r="AA28" i="1"/>
  <c r="BT28" i="1" s="1"/>
  <c r="BY27" i="1"/>
  <c r="BX27" i="1"/>
  <c r="BV27" i="1"/>
  <c r="BW27" i="1" s="1"/>
  <c r="BS27" i="1"/>
  <c r="BF27" i="1"/>
  <c r="BE27" i="1"/>
  <c r="BD27" i="1"/>
  <c r="BB27" i="1"/>
  <c r="BA27" i="1"/>
  <c r="AZ27" i="1"/>
  <c r="AY27" i="1"/>
  <c r="AX27" i="1"/>
  <c r="AW27" i="1"/>
  <c r="AV27" i="1"/>
  <c r="AU27" i="1"/>
  <c r="AT27" i="1"/>
  <c r="AS27" i="1"/>
  <c r="AO27" i="1"/>
  <c r="AF27" i="1"/>
  <c r="AA27" i="1"/>
  <c r="AM27" i="1" s="1"/>
  <c r="CB26" i="1"/>
  <c r="BY26" i="1"/>
  <c r="BV26" i="1"/>
  <c r="BS26" i="1"/>
  <c r="CA26" i="1" s="1"/>
  <c r="BF26" i="1"/>
  <c r="BE26" i="1"/>
  <c r="BD26" i="1"/>
  <c r="BB26" i="1"/>
  <c r="BA26" i="1"/>
  <c r="AZ26" i="1"/>
  <c r="AY26" i="1"/>
  <c r="AX26" i="1"/>
  <c r="AW26" i="1"/>
  <c r="AV26" i="1"/>
  <c r="AU26" i="1"/>
  <c r="AT26" i="1"/>
  <c r="AS26" i="1"/>
  <c r="AO26" i="1"/>
  <c r="AF26" i="1"/>
  <c r="AA26" i="1"/>
  <c r="AM26" i="1" s="1"/>
  <c r="CB25" i="1"/>
  <c r="BY25" i="1"/>
  <c r="BX25" i="1"/>
  <c r="BV25" i="1"/>
  <c r="BW25" i="1" s="1"/>
  <c r="BS25" i="1"/>
  <c r="CA25" i="1" s="1"/>
  <c r="BF25" i="1"/>
  <c r="BE25" i="1"/>
  <c r="BD25" i="1"/>
  <c r="BB25" i="1"/>
  <c r="BA25" i="1"/>
  <c r="AZ25" i="1"/>
  <c r="AY25" i="1"/>
  <c r="AX25" i="1"/>
  <c r="AW25" i="1"/>
  <c r="AV25" i="1"/>
  <c r="AU25" i="1"/>
  <c r="AT25" i="1"/>
  <c r="AS25" i="1"/>
  <c r="AO25" i="1"/>
  <c r="AF25" i="1"/>
  <c r="AA25" i="1"/>
  <c r="AM25" i="1" s="1"/>
  <c r="BY24" i="1"/>
  <c r="BV24" i="1"/>
  <c r="BS24" i="1"/>
  <c r="BD24" i="1" s="1"/>
  <c r="BF24" i="1"/>
  <c r="BE24" i="1"/>
  <c r="BA24" i="1"/>
  <c r="AZ24" i="1"/>
  <c r="AY24" i="1"/>
  <c r="AX24" i="1"/>
  <c r="AW24" i="1"/>
  <c r="AV24" i="1"/>
  <c r="AU24" i="1"/>
  <c r="AT24" i="1"/>
  <c r="AS24" i="1"/>
  <c r="AO24" i="1"/>
  <c r="AF24" i="1"/>
  <c r="AA24" i="1"/>
  <c r="AM24" i="1" s="1"/>
  <c r="BY23" i="1"/>
  <c r="BV23" i="1"/>
  <c r="BS23" i="1"/>
  <c r="BB23" i="1" s="1"/>
  <c r="BF23" i="1"/>
  <c r="BE23" i="1"/>
  <c r="BD23" i="1"/>
  <c r="BA23" i="1"/>
  <c r="AZ23" i="1"/>
  <c r="AY23" i="1"/>
  <c r="AX23" i="1"/>
  <c r="AW23" i="1"/>
  <c r="AV23" i="1"/>
  <c r="AU23" i="1"/>
  <c r="AT23" i="1"/>
  <c r="AS23" i="1"/>
  <c r="AO23" i="1"/>
  <c r="AF23" i="1"/>
  <c r="AA23" i="1"/>
  <c r="AP23" i="1" s="1"/>
  <c r="AQ23" i="1" s="1"/>
  <c r="CB22" i="1"/>
  <c r="BY22" i="1"/>
  <c r="BV22" i="1"/>
  <c r="BS22" i="1"/>
  <c r="CA22" i="1" s="1"/>
  <c r="BF22" i="1"/>
  <c r="BE22" i="1"/>
  <c r="BD22" i="1"/>
  <c r="BB22" i="1"/>
  <c r="BA22" i="1"/>
  <c r="AZ22" i="1"/>
  <c r="AY22" i="1"/>
  <c r="AX22" i="1"/>
  <c r="AW22" i="1"/>
  <c r="AV22" i="1"/>
  <c r="AU22" i="1"/>
  <c r="AT22" i="1"/>
  <c r="AS22" i="1"/>
  <c r="AO22" i="1"/>
  <c r="AF22" i="1"/>
  <c r="AA22" i="1"/>
  <c r="AM22" i="1" s="1"/>
  <c r="BY21" i="1"/>
  <c r="BX21" i="1"/>
  <c r="BV21" i="1"/>
  <c r="BS21" i="1"/>
  <c r="CA21" i="1" s="1"/>
  <c r="BF21" i="1"/>
  <c r="BE21" i="1"/>
  <c r="BB21" i="1"/>
  <c r="BA21" i="1"/>
  <c r="AZ21" i="1"/>
  <c r="AY21" i="1"/>
  <c r="AX21" i="1"/>
  <c r="AW21" i="1"/>
  <c r="AV21" i="1"/>
  <c r="AU21" i="1"/>
  <c r="AT21" i="1"/>
  <c r="AS21" i="1"/>
  <c r="AO21" i="1"/>
  <c r="AF21" i="1"/>
  <c r="AA21" i="1"/>
  <c r="BT21" i="1" s="1"/>
  <c r="BQ16" i="1"/>
  <c r="BQ16" i="1" a="1"/>
  <c r="AP16" i="1"/>
  <c r="AP7" i="1" s="1"/>
  <c r="AN14" i="1"/>
  <c r="AM14" i="1" s="1"/>
  <c r="AL12" i="1"/>
  <c r="AK12" i="1"/>
  <c r="AM11" i="1"/>
  <c r="AM9" i="1"/>
  <c r="AF3" i="1"/>
  <c r="D1" i="1"/>
  <c r="AK77" i="1" l="1"/>
  <c r="BZ70" i="1"/>
  <c r="CB69" i="1"/>
  <c r="BD69" i="1"/>
  <c r="AN69" i="1"/>
  <c r="BD67" i="1"/>
  <c r="AN67" i="1"/>
  <c r="BB66" i="1"/>
  <c r="AL66" i="1"/>
  <c r="BZ64" i="1"/>
  <c r="BR62" i="1"/>
  <c r="CB61" i="1"/>
  <c r="BD60" i="1"/>
  <c r="BR60" i="1"/>
  <c r="AP59" i="1"/>
  <c r="AQ59" i="1" s="1"/>
  <c r="BR59" i="1"/>
  <c r="CB58" i="1"/>
  <c r="BX58" i="1"/>
  <c r="BX57" i="1"/>
  <c r="AP57" i="1"/>
  <c r="AQ57" i="1" s="1"/>
  <c r="BR57" i="1"/>
  <c r="BB56" i="1"/>
  <c r="CB56" i="1"/>
  <c r="BX55" i="1"/>
  <c r="BZ54" i="1"/>
  <c r="BD54" i="1"/>
  <c r="AM54" i="1"/>
  <c r="BD53" i="1"/>
  <c r="BR53" i="1"/>
  <c r="BR52" i="1"/>
  <c r="BZ51" i="1"/>
  <c r="CB50" i="1"/>
  <c r="BX50" i="1"/>
  <c r="BR50" i="1"/>
  <c r="BX48" i="1"/>
  <c r="CB48" i="1"/>
  <c r="AP48" i="1"/>
  <c r="AQ48" i="1" s="1"/>
  <c r="BR48" i="1"/>
  <c r="AN48" i="1"/>
  <c r="BX47" i="1"/>
  <c r="AP47" i="1"/>
  <c r="AQ47" i="1" s="1"/>
  <c r="BX46" i="1"/>
  <c r="AP46" i="1"/>
  <c r="AQ46" i="1" s="1"/>
  <c r="BT45" i="1"/>
  <c r="BD45" i="1" s="1"/>
  <c r="BR45" i="1"/>
  <c r="AN45" i="1"/>
  <c r="AN46" i="1"/>
  <c r="AK46" i="1" s="1"/>
  <c r="BR44" i="1"/>
  <c r="AN44" i="1"/>
  <c r="BX43" i="1"/>
  <c r="BB43" i="1"/>
  <c r="BR43" i="1"/>
  <c r="BB42" i="1"/>
  <c r="BB41" i="1"/>
  <c r="BX41" i="1"/>
  <c r="BZ41" i="1"/>
  <c r="BT41" i="1"/>
  <c r="BJ41" i="1" s="1"/>
  <c r="AN42" i="1"/>
  <c r="AN41" i="1"/>
  <c r="BZ40" i="1"/>
  <c r="AN40" i="1"/>
  <c r="BZ39" i="1"/>
  <c r="BB39" i="1"/>
  <c r="BX39" i="1"/>
  <c r="BZ38" i="1"/>
  <c r="BX38" i="1"/>
  <c r="AP38" i="1"/>
  <c r="AQ38" i="1" s="1"/>
  <c r="BZ37" i="1"/>
  <c r="BT37" i="1"/>
  <c r="BJ37" i="1" s="1"/>
  <c r="BR37" i="1"/>
  <c r="AN38" i="1"/>
  <c r="AN37" i="1"/>
  <c r="AP36" i="1"/>
  <c r="AQ36" i="1" s="1"/>
  <c r="AN36" i="1"/>
  <c r="BZ35" i="1"/>
  <c r="AP35" i="1"/>
  <c r="AQ35" i="1" s="1"/>
  <c r="BT35" i="1"/>
  <c r="BD35" i="1" s="1"/>
  <c r="BZ34" i="1"/>
  <c r="BB34" i="1"/>
  <c r="BR34" i="1"/>
  <c r="BT34" i="1"/>
  <c r="BJ34" i="1" s="1"/>
  <c r="AP34" i="1"/>
  <c r="AQ34" i="1" s="1"/>
  <c r="BZ32" i="1"/>
  <c r="BB32" i="1"/>
  <c r="BX32" i="1"/>
  <c r="AP32" i="1"/>
  <c r="AQ32" i="1" s="1"/>
  <c r="BT32" i="1"/>
  <c r="BG32" i="1" s="1"/>
  <c r="BR32" i="1"/>
  <c r="AP31" i="1"/>
  <c r="AQ31" i="1" s="1"/>
  <c r="BR31" i="1"/>
  <c r="BT31" i="1"/>
  <c r="BD31" i="1" s="1"/>
  <c r="BR30" i="1"/>
  <c r="AP30" i="1"/>
  <c r="AQ30" i="1" s="1"/>
  <c r="BZ29" i="1"/>
  <c r="BB29" i="1"/>
  <c r="BX29" i="1"/>
  <c r="AP27" i="1"/>
  <c r="AQ27" i="1" s="1"/>
  <c r="AN27" i="1"/>
  <c r="BZ26" i="1"/>
  <c r="BX26" i="1"/>
  <c r="AP26" i="1"/>
  <c r="AQ26" i="1" s="1"/>
  <c r="BT26" i="1"/>
  <c r="BG26" i="1" s="1"/>
  <c r="BZ25" i="1"/>
  <c r="AP25" i="1"/>
  <c r="AQ25" i="1" s="1"/>
  <c r="BR25" i="1"/>
  <c r="BT25" i="1"/>
  <c r="BJ25" i="1" s="1"/>
  <c r="CB24" i="1"/>
  <c r="AR24" i="1"/>
  <c r="AP24" i="1"/>
  <c r="AQ24" i="1" s="1"/>
  <c r="BZ22" i="1"/>
  <c r="BX22" i="1"/>
  <c r="BD21" i="1"/>
  <c r="CB21" i="1"/>
  <c r="F16" i="1"/>
  <c r="AL16" i="1"/>
  <c r="AR21" i="1"/>
  <c r="AK14" i="1"/>
  <c r="B5" i="3"/>
  <c r="BG29" i="1"/>
  <c r="BD29" i="1"/>
  <c r="BH29" i="1"/>
  <c r="BU28" i="1"/>
  <c r="BJ28" i="1"/>
  <c r="BH28" i="1"/>
  <c r="BR22" i="1"/>
  <c r="AM23" i="1"/>
  <c r="AN23" i="1" s="1"/>
  <c r="AK23" i="1" s="1"/>
  <c r="BT23" i="1"/>
  <c r="BH23" i="1" s="1"/>
  <c r="AR23" i="1"/>
  <c r="CA27" i="1"/>
  <c r="CB27" i="1"/>
  <c r="CA28" i="1"/>
  <c r="CB28" i="1"/>
  <c r="BD28" i="1"/>
  <c r="AR46" i="1"/>
  <c r="B3" i="3"/>
  <c r="AR25" i="1"/>
  <c r="BZ21" i="1"/>
  <c r="BR23" i="1"/>
  <c r="BX23" i="1"/>
  <c r="BR24" i="1"/>
  <c r="CA24" i="1"/>
  <c r="BX24" i="1"/>
  <c r="BB24" i="1"/>
  <c r="BZ24" i="1"/>
  <c r="AR26" i="1"/>
  <c r="BR26" i="1"/>
  <c r="AR27" i="1"/>
  <c r="BT27" i="1"/>
  <c r="BI27" i="1" s="1"/>
  <c r="BZ27" i="1"/>
  <c r="AR28" i="1"/>
  <c r="BZ28" i="1"/>
  <c r="AR29" i="1"/>
  <c r="AM30" i="1"/>
  <c r="BT30" i="1"/>
  <c r="BG30" i="1" s="1"/>
  <c r="CA30" i="1"/>
  <c r="BZ30" i="1"/>
  <c r="BB30" i="1"/>
  <c r="CA31" i="1"/>
  <c r="BX31" i="1"/>
  <c r="BB31" i="1"/>
  <c r="BZ31" i="1"/>
  <c r="AK11" i="1"/>
  <c r="B4" i="3"/>
  <c r="AP22" i="1"/>
  <c r="AQ22" i="1" s="1"/>
  <c r="BT22" i="1"/>
  <c r="BH22" i="1" s="1"/>
  <c r="BT24" i="1"/>
  <c r="BI24" i="1" s="1"/>
  <c r="AM28" i="1"/>
  <c r="AP28" i="1"/>
  <c r="AQ28" i="1" s="1"/>
  <c r="AM29" i="1"/>
  <c r="AN29" i="1" s="1"/>
  <c r="AK29" i="1" s="1"/>
  <c r="AP29" i="1"/>
  <c r="AQ29" i="1" s="1"/>
  <c r="AR22" i="1"/>
  <c r="CA23" i="1"/>
  <c r="BZ23" i="1"/>
  <c r="CB23" i="1"/>
  <c r="BR28" i="1"/>
  <c r="BR29" i="1"/>
  <c r="BR33" i="1"/>
  <c r="BT33" i="1"/>
  <c r="CB33" i="1" s="1"/>
  <c r="BT36" i="1"/>
  <c r="BD36" i="1" s="1"/>
  <c r="BZ36" i="1"/>
  <c r="BR39" i="1"/>
  <c r="BR40" i="1"/>
  <c r="BB40" i="1"/>
  <c r="AP41" i="1"/>
  <c r="AQ41" i="1" s="1"/>
  <c r="BR42" i="1"/>
  <c r="BT44" i="1"/>
  <c r="BD44" i="1" s="1"/>
  <c r="BZ44" i="1"/>
  <c r="BR47" i="1"/>
  <c r="BB47" i="1"/>
  <c r="BT47" i="1"/>
  <c r="BI47" i="1" s="1"/>
  <c r="BZ47" i="1"/>
  <c r="BB49" i="1"/>
  <c r="BT49" i="1"/>
  <c r="BC49" i="1" s="1"/>
  <c r="BZ49" i="1"/>
  <c r="BR51" i="1"/>
  <c r="BB51" i="1"/>
  <c r="CB51" i="1"/>
  <c r="AP52" i="1"/>
  <c r="AQ52" i="1" s="1"/>
  <c r="BT52" i="1"/>
  <c r="BU52" i="1" s="1"/>
  <c r="BZ52" i="1"/>
  <c r="AP54" i="1"/>
  <c r="AQ54" i="1" s="1"/>
  <c r="BR55" i="1"/>
  <c r="AP55" i="1"/>
  <c r="AQ55" i="1" s="1"/>
  <c r="BR56" i="1"/>
  <c r="BR58" i="1"/>
  <c r="BB60" i="1"/>
  <c r="BX60" i="1"/>
  <c r="BX61" i="1"/>
  <c r="BD65" i="1"/>
  <c r="BX67" i="1"/>
  <c r="BR68" i="1"/>
  <c r="AP70" i="1"/>
  <c r="AQ70" i="1" s="1"/>
  <c r="BR27" i="1"/>
  <c r="AM33" i="1"/>
  <c r="AN33" i="1" s="1"/>
  <c r="AK33" i="1" s="1"/>
  <c r="AN35" i="1"/>
  <c r="AK35" i="1" s="1"/>
  <c r="BX34" i="1"/>
  <c r="BR35" i="1"/>
  <c r="BB35" i="1"/>
  <c r="BX35" i="1"/>
  <c r="BR36" i="1"/>
  <c r="BB36" i="1"/>
  <c r="AP37" i="1"/>
  <c r="AQ37" i="1" s="1"/>
  <c r="BX37" i="1"/>
  <c r="BR38" i="1"/>
  <c r="BX40" i="1"/>
  <c r="BR41" i="1"/>
  <c r="BT42" i="1"/>
  <c r="BU42" i="1" s="1"/>
  <c r="BZ42" i="1"/>
  <c r="AP43" i="1"/>
  <c r="AQ43" i="1" s="1"/>
  <c r="BT43" i="1"/>
  <c r="CB43" i="1" s="1"/>
  <c r="BI43" i="1" s="1"/>
  <c r="BZ43" i="1"/>
  <c r="AP44" i="1"/>
  <c r="AQ44" i="1" s="1"/>
  <c r="AP45" i="1"/>
  <c r="AQ45" i="1" s="1"/>
  <c r="BX45" i="1"/>
  <c r="BR46" i="1"/>
  <c r="BB46" i="1"/>
  <c r="BT46" i="1"/>
  <c r="BG46" i="1" s="1"/>
  <c r="BZ46" i="1"/>
  <c r="BT48" i="1"/>
  <c r="BU48" i="1" s="1"/>
  <c r="BZ48" i="1"/>
  <c r="BD49" i="1"/>
  <c r="CB49" i="1"/>
  <c r="AP50" i="1"/>
  <c r="AQ50" i="1" s="1"/>
  <c r="BT50" i="1"/>
  <c r="BI50" i="1" s="1"/>
  <c r="BZ50" i="1"/>
  <c r="BD51" i="1"/>
  <c r="BX51" i="1"/>
  <c r="CB52" i="1"/>
  <c r="AP53" i="1"/>
  <c r="AQ53" i="1" s="1"/>
  <c r="BT53" i="1"/>
  <c r="BC53" i="1" s="1"/>
  <c r="AK55" i="1"/>
  <c r="BT55" i="1"/>
  <c r="BZ55" i="1"/>
  <c r="AN56" i="1"/>
  <c r="BB57" i="1"/>
  <c r="BT57" i="1"/>
  <c r="BZ57" i="1"/>
  <c r="BT59" i="1"/>
  <c r="BU59" i="1" s="1"/>
  <c r="BZ59" i="1"/>
  <c r="BT61" i="1"/>
  <c r="AP66" i="1"/>
  <c r="AQ66" i="1" s="1"/>
  <c r="BT67" i="1"/>
  <c r="BH67" i="1" s="1"/>
  <c r="AL68" i="1"/>
  <c r="BX69" i="1"/>
  <c r="BR70" i="1"/>
  <c r="AL77" i="1"/>
  <c r="B84" i="1"/>
  <c r="B6" i="3"/>
  <c r="BX36" i="1"/>
  <c r="BT38" i="1"/>
  <c r="BD38" i="1" s="1"/>
  <c r="AP39" i="1"/>
  <c r="AQ39" i="1" s="1"/>
  <c r="BT39" i="1"/>
  <c r="CB39" i="1" s="1"/>
  <c r="BI39" i="1" s="1"/>
  <c r="AP40" i="1"/>
  <c r="AQ40" i="1" s="1"/>
  <c r="AP42" i="1"/>
  <c r="AQ42" i="1" s="1"/>
  <c r="BX44" i="1"/>
  <c r="AP49" i="1"/>
  <c r="AQ49" i="1" s="1"/>
  <c r="BR49" i="1"/>
  <c r="BX49" i="1"/>
  <c r="AP51" i="1"/>
  <c r="AQ51" i="1" s="1"/>
  <c r="BB52" i="1"/>
  <c r="BX52" i="1"/>
  <c r="CA54" i="1"/>
  <c r="AL55" i="1"/>
  <c r="BP55" i="1" s="1"/>
  <c r="BB55" i="1"/>
  <c r="CB55" i="1"/>
  <c r="BD56" i="1"/>
  <c r="BT56" i="1"/>
  <c r="BJ56" i="1" s="1"/>
  <c r="BZ56" i="1"/>
  <c r="BD57" i="1"/>
  <c r="CB57" i="1"/>
  <c r="AP58" i="1"/>
  <c r="AQ58" i="1" s="1"/>
  <c r="BT58" i="1"/>
  <c r="BZ58" i="1"/>
  <c r="BD59" i="1"/>
  <c r="CB59" i="1"/>
  <c r="AP60" i="1"/>
  <c r="AQ60" i="1" s="1"/>
  <c r="BT60" i="1"/>
  <c r="CB60" i="1"/>
  <c r="AP61" i="1"/>
  <c r="AQ61" i="1" s="1"/>
  <c r="BZ61" i="1"/>
  <c r="CA63" i="1"/>
  <c r="AP64" i="1"/>
  <c r="AQ64" i="1" s="1"/>
  <c r="BR66" i="1"/>
  <c r="BZ66" i="1"/>
  <c r="CB67" i="1"/>
  <c r="BT69" i="1"/>
  <c r="BH69" i="1" s="1"/>
  <c r="BT40" i="1"/>
  <c r="BU40" i="1" s="1"/>
  <c r="BB45" i="1"/>
  <c r="BZ45" i="1"/>
  <c r="BT51" i="1"/>
  <c r="BG51" i="1" s="1"/>
  <c r="AP56" i="1"/>
  <c r="AQ56" i="1" s="1"/>
  <c r="BR61" i="1"/>
  <c r="BR64" i="1"/>
  <c r="AP68" i="1"/>
  <c r="AQ68" i="1" s="1"/>
  <c r="B74" i="1"/>
  <c r="B9" i="3"/>
  <c r="AO14" i="1"/>
  <c r="AL14" i="1" s="1"/>
  <c r="B14" i="1" s="1"/>
  <c r="BG21" i="1"/>
  <c r="BU21" i="1"/>
  <c r="BI21" i="1"/>
  <c r="BJ21" i="1"/>
  <c r="BH21" i="1"/>
  <c r="BW23" i="1"/>
  <c r="AP21" i="1"/>
  <c r="AQ21" i="1" s="1"/>
  <c r="BR21" i="1"/>
  <c r="BW24" i="1"/>
  <c r="AN28" i="1"/>
  <c r="AK28" i="1" s="1"/>
  <c r="AK27" i="1"/>
  <c r="AM16" i="1"/>
  <c r="AK16" i="1"/>
  <c r="B16" i="1" s="1"/>
  <c r="AM21" i="1"/>
  <c r="BW22" i="1"/>
  <c r="BC22" i="1" s="1"/>
  <c r="AN25" i="1"/>
  <c r="AK25" i="1" s="1"/>
  <c r="BW26" i="1"/>
  <c r="BU22" i="1"/>
  <c r="AN31" i="1"/>
  <c r="AK31" i="1" s="1"/>
  <c r="BW21" i="1"/>
  <c r="BC21" i="1" s="1"/>
  <c r="AN24" i="1"/>
  <c r="AK24" i="1" s="1"/>
  <c r="AN26" i="1"/>
  <c r="AK26" i="1" s="1"/>
  <c r="AN32" i="1"/>
  <c r="AK32" i="1" s="1"/>
  <c r="CB29" i="1"/>
  <c r="AK9" i="1"/>
  <c r="BU27" i="1"/>
  <c r="BC28" i="1"/>
  <c r="BG28" i="1"/>
  <c r="BI29" i="1"/>
  <c r="BU29" i="1"/>
  <c r="BC32" i="1"/>
  <c r="BB33" i="1"/>
  <c r="BZ33" i="1"/>
  <c r="AR35" i="1"/>
  <c r="AK37" i="1"/>
  <c r="BW37" i="1"/>
  <c r="AR39" i="1"/>
  <c r="AK41" i="1"/>
  <c r="BW41" i="1"/>
  <c r="BD42" i="1"/>
  <c r="AR43" i="1"/>
  <c r="BW45" i="1"/>
  <c r="AR47" i="1"/>
  <c r="AN51" i="1"/>
  <c r="AK51" i="1" s="1"/>
  <c r="AN54" i="1"/>
  <c r="AK54" i="1" s="1"/>
  <c r="BJ27" i="1"/>
  <c r="AR30" i="1"/>
  <c r="AR32" i="1"/>
  <c r="AR34" i="1"/>
  <c r="AK36" i="1"/>
  <c r="BW36" i="1"/>
  <c r="AR38" i="1"/>
  <c r="AN39" i="1"/>
  <c r="AK39" i="1" s="1"/>
  <c r="AK40" i="1"/>
  <c r="BW40" i="1"/>
  <c r="AR42" i="1"/>
  <c r="AN43" i="1"/>
  <c r="AK43" i="1" s="1"/>
  <c r="AK44" i="1"/>
  <c r="BW44" i="1"/>
  <c r="AN47" i="1"/>
  <c r="AK47" i="1" s="1"/>
  <c r="BU47" i="1"/>
  <c r="AN49" i="1"/>
  <c r="AK49" i="1" s="1"/>
  <c r="AK48" i="1"/>
  <c r="AN52" i="1"/>
  <c r="AK52" i="1" s="1"/>
  <c r="BJ29" i="1"/>
  <c r="AR70" i="1"/>
  <c r="AR68" i="1"/>
  <c r="AR66" i="1"/>
  <c r="AR64" i="1"/>
  <c r="AR62" i="1"/>
  <c r="AR67" i="1"/>
  <c r="AR63" i="1"/>
  <c r="AR61" i="1"/>
  <c r="AR59" i="1"/>
  <c r="AR57" i="1"/>
  <c r="AR65" i="1"/>
  <c r="AR60" i="1"/>
  <c r="AR58" i="1"/>
  <c r="AR69" i="1"/>
  <c r="AR54" i="1"/>
  <c r="AR52" i="1"/>
  <c r="AR50" i="1"/>
  <c r="AR55" i="1"/>
  <c r="AR56" i="1"/>
  <c r="AR53" i="1"/>
  <c r="AR51" i="1"/>
  <c r="AR49" i="1"/>
  <c r="BC27" i="1"/>
  <c r="BI28" i="1"/>
  <c r="BC29" i="1"/>
  <c r="AR33" i="1"/>
  <c r="BX33" i="1"/>
  <c r="BG34" i="1"/>
  <c r="BU34" i="1"/>
  <c r="BH35" i="1"/>
  <c r="BW35" i="1"/>
  <c r="BG35" i="1" s="1"/>
  <c r="CB35" i="1"/>
  <c r="BI35" i="1" s="1"/>
  <c r="AR37" i="1"/>
  <c r="BW39" i="1"/>
  <c r="BG39" i="1" s="1"/>
  <c r="AR41" i="1"/>
  <c r="BW43" i="1"/>
  <c r="AR45" i="1"/>
  <c r="BW47" i="1"/>
  <c r="AR31" i="1"/>
  <c r="BW34" i="1"/>
  <c r="CB34" i="1"/>
  <c r="BI34" i="1" s="1"/>
  <c r="AR36" i="1"/>
  <c r="BU37" i="1"/>
  <c r="AK38" i="1"/>
  <c r="BW38" i="1"/>
  <c r="AR40" i="1"/>
  <c r="BU41" i="1"/>
  <c r="BG41" i="1"/>
  <c r="AK42" i="1"/>
  <c r="BW42" i="1"/>
  <c r="BC42" i="1" s="1"/>
  <c r="AR44" i="1"/>
  <c r="BW46" i="1"/>
  <c r="AR48" i="1"/>
  <c r="AN50" i="1"/>
  <c r="AK50" i="1" s="1"/>
  <c r="AN53" i="1"/>
  <c r="AK53" i="1" s="1"/>
  <c r="BI52" i="1"/>
  <c r="BX53" i="1"/>
  <c r="BT54" i="1"/>
  <c r="BC54" i="1" s="1"/>
  <c r="BW55" i="1"/>
  <c r="BC55" i="1" s="1"/>
  <c r="BO57" i="1"/>
  <c r="AN58" i="1"/>
  <c r="AK57" i="1"/>
  <c r="AN59" i="1"/>
  <c r="AL58" i="1"/>
  <c r="AK58" i="1"/>
  <c r="BO58" i="1"/>
  <c r="BO61" i="1"/>
  <c r="AL61" i="1"/>
  <c r="AK61" i="1"/>
  <c r="BZ53" i="1"/>
  <c r="BO59" i="1"/>
  <c r="AN60" i="1"/>
  <c r="AL59" i="1"/>
  <c r="AK59" i="1"/>
  <c r="BU63" i="1"/>
  <c r="BI63" i="1"/>
  <c r="BJ63" i="1"/>
  <c r="BH63" i="1"/>
  <c r="BG63" i="1"/>
  <c r="BC63" i="1"/>
  <c r="CB53" i="1"/>
  <c r="BX54" i="1"/>
  <c r="AN55" i="1"/>
  <c r="BG55" i="1"/>
  <c r="BU55" i="1"/>
  <c r="BI55" i="1"/>
  <c r="AN57" i="1"/>
  <c r="AL57" i="1"/>
  <c r="BI57" i="1"/>
  <c r="BU57" i="1"/>
  <c r="BC58" i="1"/>
  <c r="BG58" i="1"/>
  <c r="BI59" i="1"/>
  <c r="AM60" i="1"/>
  <c r="BC60" i="1"/>
  <c r="BG60" i="1"/>
  <c r="CA60" i="1"/>
  <c r="BG62" i="1"/>
  <c r="BH62" i="1"/>
  <c r="AM62" i="1"/>
  <c r="AN62" i="1" s="1"/>
  <c r="BI62" i="1"/>
  <c r="BW62" i="1"/>
  <c r="BC62" i="1" s="1"/>
  <c r="AL64" i="1"/>
  <c r="BR65" i="1"/>
  <c r="AP65" i="1"/>
  <c r="AQ65" i="1" s="1"/>
  <c r="BC65" i="1"/>
  <c r="BG65" i="1"/>
  <c r="BU67" i="1"/>
  <c r="BW68" i="1"/>
  <c r="AK69" i="1"/>
  <c r="BO69" i="1"/>
  <c r="AN70" i="1"/>
  <c r="AL69" i="1"/>
  <c r="BO70" i="1"/>
  <c r="AK70" i="1"/>
  <c r="BR63" i="1"/>
  <c r="AP63" i="1"/>
  <c r="AQ63" i="1" s="1"/>
  <c r="BC57" i="1"/>
  <c r="BI58" i="1"/>
  <c r="BU58" i="1"/>
  <c r="BI60" i="1"/>
  <c r="BU60" i="1"/>
  <c r="BC61" i="1"/>
  <c r="AP62" i="1"/>
  <c r="AQ62" i="1" s="1"/>
  <c r="BD63" i="1"/>
  <c r="AM65" i="1"/>
  <c r="AN65" i="1" s="1"/>
  <c r="CA65" i="1"/>
  <c r="BZ65" i="1"/>
  <c r="BB65" i="1"/>
  <c r="BX65" i="1"/>
  <c r="BO66" i="1"/>
  <c r="AK66" i="1"/>
  <c r="BU62" i="1"/>
  <c r="AM63" i="1"/>
  <c r="BZ63" i="1"/>
  <c r="BB63" i="1"/>
  <c r="BX63" i="1"/>
  <c r="AK64" i="1"/>
  <c r="BW64" i="1"/>
  <c r="BU65" i="1"/>
  <c r="BI65" i="1"/>
  <c r="BJ65" i="1"/>
  <c r="BW66" i="1"/>
  <c r="AK67" i="1"/>
  <c r="BO67" i="1"/>
  <c r="AN68" i="1"/>
  <c r="AL67" i="1"/>
  <c r="BO68" i="1"/>
  <c r="AK68" i="1"/>
  <c r="BD62" i="1"/>
  <c r="BX62" i="1"/>
  <c r="CB62" i="1"/>
  <c r="BD64" i="1"/>
  <c r="BT64" i="1"/>
  <c r="BX64" i="1"/>
  <c r="CB64" i="1"/>
  <c r="BD66" i="1"/>
  <c r="BT66" i="1"/>
  <c r="BX66" i="1"/>
  <c r="CB66" i="1"/>
  <c r="AP67" i="1"/>
  <c r="AQ67" i="1" s="1"/>
  <c r="BB67" i="1"/>
  <c r="BR67" i="1"/>
  <c r="BO56" i="1" s="1"/>
  <c r="BZ67" i="1"/>
  <c r="BD68" i="1"/>
  <c r="BT68" i="1"/>
  <c r="BX68" i="1"/>
  <c r="CB68" i="1"/>
  <c r="AP69" i="1"/>
  <c r="AQ69" i="1" s="1"/>
  <c r="BB69" i="1"/>
  <c r="BR69" i="1"/>
  <c r="BZ69" i="1"/>
  <c r="BD70" i="1"/>
  <c r="BT70" i="1"/>
  <c r="BC70" i="1" s="1"/>
  <c r="BX70" i="1"/>
  <c r="CB70" i="1"/>
  <c r="AN77" i="1"/>
  <c r="BC69" i="1" l="1"/>
  <c r="BG69" i="1"/>
  <c r="BI69" i="1"/>
  <c r="BJ69" i="1"/>
  <c r="BU69" i="1"/>
  <c r="BC68" i="1"/>
  <c r="BI67" i="1"/>
  <c r="BJ67" i="1"/>
  <c r="BC67" i="1"/>
  <c r="BG67" i="1"/>
  <c r="BC66" i="1"/>
  <c r="BC64" i="1"/>
  <c r="BC59" i="1"/>
  <c r="BC56" i="1"/>
  <c r="BI56" i="1"/>
  <c r="AK56" i="1"/>
  <c r="BH56" i="1"/>
  <c r="BU56" i="1"/>
  <c r="BG56" i="1"/>
  <c r="BG53" i="1"/>
  <c r="BU53" i="1"/>
  <c r="BI53" i="1"/>
  <c r="BJ52" i="1"/>
  <c r="BC52" i="1"/>
  <c r="BC51" i="1"/>
  <c r="BI51" i="1"/>
  <c r="BU50" i="1"/>
  <c r="BC50" i="1"/>
  <c r="BJ50" i="1"/>
  <c r="BG49" i="1"/>
  <c r="BI49" i="1"/>
  <c r="BI48" i="1"/>
  <c r="BC48" i="1"/>
  <c r="BG48" i="1"/>
  <c r="BC47" i="1"/>
  <c r="BD47" i="1"/>
  <c r="BG47" i="1"/>
  <c r="BJ47" i="1"/>
  <c r="CB47" i="1"/>
  <c r="BI46" i="1"/>
  <c r="BD46" i="1"/>
  <c r="BU46" i="1"/>
  <c r="BI45" i="1"/>
  <c r="BC45" i="1"/>
  <c r="AK45" i="1"/>
  <c r="BG45" i="1"/>
  <c r="CB45" i="1"/>
  <c r="BJ45" i="1" s="1"/>
  <c r="BU45" i="1"/>
  <c r="BU44" i="1"/>
  <c r="BI44" i="1"/>
  <c r="BG44" i="1"/>
  <c r="CB44" i="1"/>
  <c r="BJ44" i="1" s="1"/>
  <c r="BH43" i="1"/>
  <c r="BG43" i="1"/>
  <c r="BU43" i="1"/>
  <c r="CB42" i="1"/>
  <c r="BI42" i="1" s="1"/>
  <c r="CB41" i="1"/>
  <c r="BI41" i="1" s="1"/>
  <c r="BD41" i="1"/>
  <c r="BC41" i="1"/>
  <c r="BH41" i="1"/>
  <c r="BG40" i="1"/>
  <c r="CB40" i="1"/>
  <c r="BI40" i="1" s="1"/>
  <c r="BH39" i="1"/>
  <c r="BU39" i="1"/>
  <c r="CB38" i="1"/>
  <c r="BI38" i="1" s="1"/>
  <c r="BC38" i="1"/>
  <c r="BU38" i="1"/>
  <c r="CB37" i="1"/>
  <c r="BD37" i="1"/>
  <c r="BC37" i="1"/>
  <c r="BG37" i="1"/>
  <c r="BI37" i="1"/>
  <c r="BH37" i="1"/>
  <c r="CB36" i="1"/>
  <c r="BI36" i="1" s="1"/>
  <c r="BU36" i="1"/>
  <c r="BG36" i="1"/>
  <c r="BJ35" i="1"/>
  <c r="BU35" i="1"/>
  <c r="BC34" i="1"/>
  <c r="BD34" i="1"/>
  <c r="BH34" i="1"/>
  <c r="BU33" i="1"/>
  <c r="BD33" i="1"/>
  <c r="BC33" i="1"/>
  <c r="BI33" i="1"/>
  <c r="AN34" i="1"/>
  <c r="AK34" i="1" s="1"/>
  <c r="BI32" i="1"/>
  <c r="BU32" i="1"/>
  <c r="BJ32" i="1"/>
  <c r="BD32" i="1"/>
  <c r="BH32" i="1"/>
  <c r="CB32" i="1"/>
  <c r="BC31" i="1"/>
  <c r="BG31" i="1"/>
  <c r="BJ31" i="1"/>
  <c r="BH31" i="1"/>
  <c r="CB31" i="1"/>
  <c r="BI31" i="1" s="1"/>
  <c r="BU31" i="1"/>
  <c r="BC30" i="1"/>
  <c r="BI30" i="1"/>
  <c r="BD30" i="1"/>
  <c r="CB30" i="1"/>
  <c r="AN30" i="1"/>
  <c r="AK30" i="1" s="1"/>
  <c r="BI26" i="1"/>
  <c r="BU26" i="1"/>
  <c r="BH26" i="1"/>
  <c r="BC26" i="1"/>
  <c r="BJ26" i="1"/>
  <c r="BC25" i="1"/>
  <c r="BG25" i="1"/>
  <c r="BU25" i="1"/>
  <c r="BH25" i="1"/>
  <c r="BI25" i="1"/>
  <c r="BU24" i="1"/>
  <c r="BG24" i="1"/>
  <c r="BC24" i="1"/>
  <c r="BU23" i="1"/>
  <c r="BC23" i="1"/>
  <c r="BJ23" i="1"/>
  <c r="BG23" i="1"/>
  <c r="BI23" i="1"/>
  <c r="BG22" i="1"/>
  <c r="BJ22" i="1"/>
  <c r="BI22" i="1"/>
  <c r="BO46" i="1"/>
  <c r="BU51" i="1"/>
  <c r="BJ51" i="1"/>
  <c r="BH51" i="1"/>
  <c r="BJ40" i="1"/>
  <c r="BH40" i="1"/>
  <c r="BJ58" i="1"/>
  <c r="BH58" i="1"/>
  <c r="AM77" i="1"/>
  <c r="B7" i="3" s="1"/>
  <c r="AS7" i="1"/>
  <c r="BG59" i="1"/>
  <c r="BJ59" i="1"/>
  <c r="BH59" i="1"/>
  <c r="BJ53" i="1"/>
  <c r="BH53" i="1"/>
  <c r="BJ43" i="1"/>
  <c r="BD43" i="1"/>
  <c r="BJ36" i="1"/>
  <c r="BH36" i="1"/>
  <c r="BU30" i="1"/>
  <c r="BJ30" i="1"/>
  <c r="BH30" i="1"/>
  <c r="BH45" i="1"/>
  <c r="BD39" i="1"/>
  <c r="BJ39" i="1"/>
  <c r="CB46" i="1"/>
  <c r="BJ46" i="1" s="1"/>
  <c r="B77" i="1"/>
  <c r="BU49" i="1"/>
  <c r="BJ49" i="1"/>
  <c r="BH49" i="1"/>
  <c r="BH33" i="1"/>
  <c r="BJ33" i="1"/>
  <c r="BO27" i="1"/>
  <c r="AM2" i="1"/>
  <c r="BO34" i="1"/>
  <c r="BH46" i="1"/>
  <c r="BG33" i="1"/>
  <c r="BH44" i="1"/>
  <c r="BG61" i="1"/>
  <c r="BU61" i="1"/>
  <c r="BJ61" i="1"/>
  <c r="BI61" i="1"/>
  <c r="BH61" i="1"/>
  <c r="BG57" i="1"/>
  <c r="BJ57" i="1"/>
  <c r="BH57" i="1"/>
  <c r="BJ55" i="1"/>
  <c r="BH55" i="1"/>
  <c r="BG50" i="1"/>
  <c r="BH50" i="1"/>
  <c r="BD40" i="1"/>
  <c r="BH24" i="1"/>
  <c r="BJ24" i="1"/>
  <c r="BG27" i="1"/>
  <c r="BH27" i="1"/>
  <c r="BJ60" i="1"/>
  <c r="BH60" i="1"/>
  <c r="BJ38" i="1"/>
  <c r="BH38" i="1"/>
  <c r="BQ55" i="1"/>
  <c r="B55" i="1" s="1"/>
  <c r="BJ48" i="1"/>
  <c r="BH48" i="1"/>
  <c r="BJ42" i="1"/>
  <c r="BH42" i="1"/>
  <c r="BG52" i="1"/>
  <c r="BH52" i="1"/>
  <c r="BO43" i="1"/>
  <c r="BG42" i="1"/>
  <c r="BO35" i="1"/>
  <c r="BO54" i="1"/>
  <c r="BO50" i="1"/>
  <c r="BO31" i="1"/>
  <c r="BO25" i="1"/>
  <c r="BQ67" i="1"/>
  <c r="B67" i="1" s="1"/>
  <c r="BP67" i="1"/>
  <c r="BQ58" i="1"/>
  <c r="B58" i="1" s="1"/>
  <c r="BP58" i="1"/>
  <c r="BO48" i="1"/>
  <c r="BP64" i="1"/>
  <c r="BQ64" i="1"/>
  <c r="B64" i="1" s="1"/>
  <c r="AK63" i="1"/>
  <c r="AN64" i="1"/>
  <c r="AL63" i="1"/>
  <c r="BO63" i="1"/>
  <c r="AK65" i="1"/>
  <c r="AN66" i="1"/>
  <c r="AL65" i="1"/>
  <c r="BO65" i="1"/>
  <c r="AN61" i="1"/>
  <c r="AL60" i="1"/>
  <c r="AK60" i="1"/>
  <c r="BO60" i="1"/>
  <c r="BO52" i="1"/>
  <c r="BC46" i="1"/>
  <c r="BO42" i="1"/>
  <c r="BH47" i="1"/>
  <c r="BC43" i="1"/>
  <c r="BC35" i="1"/>
  <c r="BO53" i="1"/>
  <c r="BO32" i="1"/>
  <c r="BO26" i="1"/>
  <c r="BO21" i="1"/>
  <c r="AN22" i="1"/>
  <c r="AK22" i="1" s="1"/>
  <c r="AK21" i="1"/>
  <c r="BG70" i="1"/>
  <c r="BU70" i="1"/>
  <c r="BI70" i="1"/>
  <c r="BH70" i="1"/>
  <c r="BJ70" i="1"/>
  <c r="BG68" i="1"/>
  <c r="BU68" i="1"/>
  <c r="BI68" i="1"/>
  <c r="BH68" i="1"/>
  <c r="BJ68" i="1"/>
  <c r="BG66" i="1"/>
  <c r="BU66" i="1"/>
  <c r="BI66" i="1"/>
  <c r="BH66" i="1"/>
  <c r="BJ66" i="1"/>
  <c r="BG64" i="1"/>
  <c r="BH64" i="1"/>
  <c r="BI64" i="1"/>
  <c r="BU64" i="1"/>
  <c r="BJ64" i="1"/>
  <c r="BQ70" i="1"/>
  <c r="B70" i="1" s="1"/>
  <c r="BP70" i="1"/>
  <c r="BP59" i="1"/>
  <c r="BQ59" i="1"/>
  <c r="B59" i="1" s="1"/>
  <c r="BO49" i="1"/>
  <c r="BO38" i="1"/>
  <c r="BO47" i="1"/>
  <c r="BO39" i="1"/>
  <c r="BG38" i="1"/>
  <c r="BO51" i="1"/>
  <c r="BO44" i="1"/>
  <c r="BO40" i="1"/>
  <c r="BO36" i="1"/>
  <c r="BO30" i="1"/>
  <c r="BO28" i="1"/>
  <c r="BO24" i="1"/>
  <c r="BQ68" i="1"/>
  <c r="B68" i="1" s="1"/>
  <c r="BP68" i="1"/>
  <c r="BQ66" i="1"/>
  <c r="B66" i="1" s="1"/>
  <c r="BP66" i="1"/>
  <c r="BQ69" i="1"/>
  <c r="B69" i="1" s="1"/>
  <c r="BP69" i="1"/>
  <c r="BO62" i="1"/>
  <c r="AL62" i="1"/>
  <c r="AK62" i="1"/>
  <c r="AN63" i="1"/>
  <c r="BP61" i="1"/>
  <c r="BQ61" i="1"/>
  <c r="B61" i="1" s="1"/>
  <c r="BP57" i="1"/>
  <c r="BQ57" i="1"/>
  <c r="B57" i="1" s="1"/>
  <c r="BU54" i="1"/>
  <c r="BI54" i="1"/>
  <c r="BH54" i="1"/>
  <c r="BG54" i="1"/>
  <c r="BJ54" i="1"/>
  <c r="BC39" i="1"/>
  <c r="BC44" i="1"/>
  <c r="BC40" i="1"/>
  <c r="BC36" i="1"/>
  <c r="BO45" i="1"/>
  <c r="BO41" i="1"/>
  <c r="BO37" i="1"/>
  <c r="AK7" i="1"/>
  <c r="AO9" i="1"/>
  <c r="BO33" i="1"/>
  <c r="BO22" i="1"/>
  <c r="BO23" i="1"/>
  <c r="BO29" i="1"/>
  <c r="BQ60" i="1" l="1"/>
  <c r="B60" i="1" s="1"/>
  <c r="BP60" i="1"/>
  <c r="BS9" i="1"/>
  <c r="AL9" i="1"/>
  <c r="BP62" i="1"/>
  <c r="BQ62" i="1"/>
  <c r="B62" i="1" s="1"/>
  <c r="BQ65" i="1"/>
  <c r="B65" i="1" s="1"/>
  <c r="BP65" i="1"/>
  <c r="BQ63" i="1"/>
  <c r="B63" i="1" s="1"/>
  <c r="BP63" i="1"/>
  <c r="AL11" i="1" l="1"/>
  <c r="B11" i="1" s="1"/>
  <c r="B9" i="1"/>
  <c r="AQ7" i="1"/>
  <c r="BK70" i="1"/>
  <c r="CC69" i="1"/>
  <c r="BM69" i="1"/>
  <c r="BK68" i="1"/>
  <c r="CC67" i="1"/>
  <c r="BM67" i="1"/>
  <c r="BK66" i="1"/>
  <c r="CC65" i="1"/>
  <c r="BM65" i="1"/>
  <c r="BK64" i="1"/>
  <c r="CC63" i="1"/>
  <c r="BM63" i="1"/>
  <c r="BK62" i="1"/>
  <c r="CD70" i="1"/>
  <c r="CE70" i="1" s="1"/>
  <c r="CC70" i="1"/>
  <c r="BM70" i="1"/>
  <c r="BK69" i="1"/>
  <c r="CC68" i="1"/>
  <c r="BM68" i="1"/>
  <c r="BK67" i="1"/>
  <c r="CC66" i="1"/>
  <c r="BM66" i="1"/>
  <c r="BL70" i="1"/>
  <c r="CD69" i="1"/>
  <c r="CE69" i="1" s="1"/>
  <c r="BN69" i="1"/>
  <c r="BL68" i="1"/>
  <c r="CD67" i="1"/>
  <c r="CE67" i="1" s="1"/>
  <c r="BN67" i="1"/>
  <c r="BL66" i="1"/>
  <c r="CD65" i="1"/>
  <c r="CE65" i="1" s="1"/>
  <c r="BN65" i="1"/>
  <c r="BL64" i="1"/>
  <c r="CD63" i="1"/>
  <c r="CE63" i="1" s="1"/>
  <c r="BN63" i="1"/>
  <c r="BL62" i="1"/>
  <c r="CD68" i="1"/>
  <c r="CE68" i="1" s="1"/>
  <c r="BL65" i="1"/>
  <c r="CD64" i="1"/>
  <c r="CE64" i="1" s="1"/>
  <c r="BK63" i="1"/>
  <c r="CC62" i="1"/>
  <c r="BN62" i="1"/>
  <c r="BL61" i="1"/>
  <c r="CD60" i="1"/>
  <c r="CE60" i="1" s="1"/>
  <c r="BN60" i="1"/>
  <c r="BL59" i="1"/>
  <c r="CD58" i="1"/>
  <c r="CE58" i="1" s="1"/>
  <c r="BN58" i="1"/>
  <c r="BL57" i="1"/>
  <c r="CD56" i="1"/>
  <c r="CE56" i="1" s="1"/>
  <c r="BN70" i="1"/>
  <c r="BL69" i="1"/>
  <c r="CD66" i="1"/>
  <c r="CE66" i="1" s="1"/>
  <c r="BK65" i="1"/>
  <c r="CC64" i="1"/>
  <c r="BN64" i="1"/>
  <c r="BM62" i="1"/>
  <c r="BK61" i="1"/>
  <c r="CC60" i="1"/>
  <c r="BM60" i="1"/>
  <c r="BK59" i="1"/>
  <c r="CC58" i="1"/>
  <c r="BM58" i="1"/>
  <c r="BK57" i="1"/>
  <c r="CC56" i="1"/>
  <c r="BM56" i="1"/>
  <c r="BK55" i="1"/>
  <c r="CC54" i="1"/>
  <c r="BM54" i="1"/>
  <c r="BN68" i="1"/>
  <c r="BL67" i="1"/>
  <c r="BM64" i="1"/>
  <c r="CD61" i="1"/>
  <c r="CE61" i="1" s="1"/>
  <c r="BN61" i="1"/>
  <c r="BL60" i="1"/>
  <c r="CD59" i="1"/>
  <c r="CE59" i="1" s="1"/>
  <c r="BN59" i="1"/>
  <c r="BL58" i="1"/>
  <c r="CD57" i="1"/>
  <c r="CE57" i="1" s="1"/>
  <c r="BN57" i="1"/>
  <c r="BN66" i="1"/>
  <c r="BL63" i="1"/>
  <c r="CD62" i="1"/>
  <c r="CE62" i="1" s="1"/>
  <c r="CC61" i="1"/>
  <c r="BM61" i="1"/>
  <c r="BK60" i="1"/>
  <c r="CC59" i="1"/>
  <c r="BM59" i="1"/>
  <c r="BK58" i="1"/>
  <c r="CC57" i="1"/>
  <c r="BM57" i="1"/>
  <c r="BK56" i="1"/>
  <c r="CC55" i="1"/>
  <c r="BM55" i="1"/>
  <c r="BN55" i="1"/>
  <c r="BN54" i="1"/>
  <c r="BN53" i="1"/>
  <c r="BL52" i="1"/>
  <c r="CD51" i="1"/>
  <c r="CE51" i="1" s="1"/>
  <c r="BN51" i="1"/>
  <c r="BL50" i="1"/>
  <c r="CD49" i="1"/>
  <c r="CE49" i="1" s="1"/>
  <c r="BN56" i="1"/>
  <c r="BL55" i="1"/>
  <c r="BL54" i="1"/>
  <c r="BM53" i="1"/>
  <c r="BK52" i="1"/>
  <c r="CC51" i="1"/>
  <c r="BM51" i="1"/>
  <c r="BK50" i="1"/>
  <c r="CC49" i="1"/>
  <c r="BM49" i="1"/>
  <c r="BK48" i="1"/>
  <c r="CC47" i="1"/>
  <c r="BM47" i="1"/>
  <c r="BK46" i="1"/>
  <c r="CC45" i="1"/>
  <c r="BM45" i="1"/>
  <c r="BK44" i="1"/>
  <c r="CC43" i="1"/>
  <c r="BM43" i="1"/>
  <c r="BK42" i="1"/>
  <c r="CC41" i="1"/>
  <c r="BM41" i="1"/>
  <c r="BK40" i="1"/>
  <c r="CC39" i="1"/>
  <c r="BM39" i="1"/>
  <c r="BK38" i="1"/>
  <c r="CC37" i="1"/>
  <c r="BM37" i="1"/>
  <c r="BK36" i="1"/>
  <c r="CC35" i="1"/>
  <c r="BM35" i="1"/>
  <c r="BK34" i="1"/>
  <c r="CC33" i="1"/>
  <c r="BM33" i="1"/>
  <c r="BL56" i="1"/>
  <c r="CD55" i="1"/>
  <c r="CE55" i="1" s="1"/>
  <c r="BK54" i="1"/>
  <c r="AL54" i="1" s="1"/>
  <c r="CD53" i="1"/>
  <c r="CE53" i="1" s="1"/>
  <c r="BL53" i="1"/>
  <c r="CD52" i="1"/>
  <c r="CE52" i="1" s="1"/>
  <c r="BN52" i="1"/>
  <c r="BL51" i="1"/>
  <c r="CD50" i="1"/>
  <c r="CE50" i="1" s="1"/>
  <c r="BN50" i="1"/>
  <c r="BL49" i="1"/>
  <c r="CD48" i="1"/>
  <c r="CE48" i="1" s="1"/>
  <c r="CD54" i="1"/>
  <c r="CE54" i="1" s="1"/>
  <c r="CC53" i="1"/>
  <c r="BK53" i="1"/>
  <c r="AL53" i="1" s="1"/>
  <c r="CC52" i="1"/>
  <c r="BM52" i="1"/>
  <c r="BK51" i="1"/>
  <c r="AL51" i="1" s="1"/>
  <c r="CC50" i="1"/>
  <c r="BM50" i="1"/>
  <c r="BK49" i="1"/>
  <c r="CC48" i="1"/>
  <c r="BM48" i="1"/>
  <c r="BK47" i="1"/>
  <c r="CC46" i="1"/>
  <c r="BM46" i="1"/>
  <c r="BK45" i="1"/>
  <c r="CC44" i="1"/>
  <c r="BM44" i="1"/>
  <c r="BK43" i="1"/>
  <c r="CC42" i="1"/>
  <c r="BM42" i="1"/>
  <c r="BK41" i="1"/>
  <c r="CC40" i="1"/>
  <c r="BM40" i="1"/>
  <c r="BK39" i="1"/>
  <c r="CC38" i="1"/>
  <c r="BM38" i="1"/>
  <c r="BK37" i="1"/>
  <c r="CC36" i="1"/>
  <c r="BM36" i="1"/>
  <c r="BK35" i="1"/>
  <c r="CC34" i="1"/>
  <c r="BM34" i="1"/>
  <c r="BN49" i="1"/>
  <c r="BL48" i="1"/>
  <c r="CD47" i="1"/>
  <c r="CE47" i="1" s="1"/>
  <c r="BN45" i="1"/>
  <c r="BL44" i="1"/>
  <c r="CD43" i="1"/>
  <c r="CE43" i="1" s="1"/>
  <c r="BN41" i="1"/>
  <c r="BL40" i="1"/>
  <c r="CD39" i="1"/>
  <c r="CE39" i="1" s="1"/>
  <c r="BN37" i="1"/>
  <c r="BL36" i="1"/>
  <c r="CD35" i="1"/>
  <c r="CE35" i="1" s="1"/>
  <c r="CD33" i="1"/>
  <c r="CE33" i="1" s="1"/>
  <c r="CD32" i="1"/>
  <c r="CE32" i="1" s="1"/>
  <c r="BN32" i="1"/>
  <c r="BL31" i="1"/>
  <c r="CD30" i="1"/>
  <c r="CE30" i="1" s="1"/>
  <c r="BN30" i="1"/>
  <c r="BN46" i="1"/>
  <c r="BL45" i="1"/>
  <c r="CD44" i="1"/>
  <c r="CE44" i="1" s="1"/>
  <c r="BN42" i="1"/>
  <c r="BL41" i="1"/>
  <c r="CD40" i="1"/>
  <c r="CE40" i="1" s="1"/>
  <c r="BN38" i="1"/>
  <c r="BL37" i="1"/>
  <c r="CD36" i="1"/>
  <c r="CE36" i="1" s="1"/>
  <c r="BN34" i="1"/>
  <c r="BN33" i="1"/>
  <c r="CC32" i="1"/>
  <c r="BM32" i="1"/>
  <c r="BK31" i="1"/>
  <c r="CC30" i="1"/>
  <c r="BM30" i="1"/>
  <c r="BK29" i="1"/>
  <c r="CC28" i="1"/>
  <c r="BM28" i="1"/>
  <c r="BK27" i="1"/>
  <c r="CC26" i="1"/>
  <c r="BM26" i="1"/>
  <c r="BK25" i="1"/>
  <c r="CC24" i="1"/>
  <c r="BM24" i="1"/>
  <c r="BK23" i="1"/>
  <c r="CC22" i="1"/>
  <c r="BM22" i="1"/>
  <c r="BK21" i="1"/>
  <c r="CD29" i="1"/>
  <c r="CE29" i="1" s="1"/>
  <c r="BL28" i="1"/>
  <c r="BL26" i="1"/>
  <c r="BN47" i="1"/>
  <c r="BL46" i="1"/>
  <c r="CD45" i="1"/>
  <c r="CE45" i="1" s="1"/>
  <c r="BN43" i="1"/>
  <c r="BL42" i="1"/>
  <c r="CD41" i="1"/>
  <c r="CE41" i="1" s="1"/>
  <c r="BN39" i="1"/>
  <c r="BL38" i="1"/>
  <c r="CD37" i="1"/>
  <c r="CE37" i="1" s="1"/>
  <c r="BN35" i="1"/>
  <c r="BL34" i="1"/>
  <c r="BL33" i="1"/>
  <c r="BL32" i="1"/>
  <c r="CD31" i="1"/>
  <c r="CE31" i="1" s="1"/>
  <c r="BN31" i="1"/>
  <c r="BL30" i="1"/>
  <c r="BN29" i="1"/>
  <c r="CD27" i="1"/>
  <c r="CE27" i="1" s="1"/>
  <c r="BN27" i="1"/>
  <c r="CD25" i="1"/>
  <c r="CE25" i="1" s="1"/>
  <c r="BN48" i="1"/>
  <c r="BL47" i="1"/>
  <c r="CD46" i="1"/>
  <c r="CE46" i="1" s="1"/>
  <c r="BN44" i="1"/>
  <c r="BL43" i="1"/>
  <c r="CD42" i="1"/>
  <c r="CE42" i="1" s="1"/>
  <c r="BN40" i="1"/>
  <c r="BL39" i="1"/>
  <c r="CD38" i="1"/>
  <c r="CE38" i="1" s="1"/>
  <c r="BN36" i="1"/>
  <c r="BL35" i="1"/>
  <c r="CD34" i="1"/>
  <c r="CE34" i="1" s="1"/>
  <c r="BK33" i="1"/>
  <c r="AL33" i="1" s="1"/>
  <c r="BK32" i="1"/>
  <c r="CC31" i="1"/>
  <c r="BM31" i="1"/>
  <c r="BK30" i="1"/>
  <c r="AL30" i="1" s="1"/>
  <c r="CC29" i="1"/>
  <c r="BM29" i="1"/>
  <c r="BK28" i="1"/>
  <c r="CC27" i="1"/>
  <c r="BM27" i="1"/>
  <c r="BK26" i="1"/>
  <c r="CC25" i="1"/>
  <c r="BM25" i="1"/>
  <c r="BK24" i="1"/>
  <c r="CC23" i="1"/>
  <c r="BM23" i="1"/>
  <c r="BK22" i="1"/>
  <c r="CC21" i="1"/>
  <c r="BM21" i="1"/>
  <c r="BL29" i="1"/>
  <c r="CD28" i="1"/>
  <c r="CE28" i="1" s="1"/>
  <c r="BN28" i="1"/>
  <c r="CD26" i="1"/>
  <c r="CE26" i="1" s="1"/>
  <c r="BN24" i="1"/>
  <c r="BL23" i="1"/>
  <c r="CD22" i="1"/>
  <c r="CE22" i="1" s="1"/>
  <c r="BL25" i="1"/>
  <c r="BN26" i="1"/>
  <c r="BN25" i="1"/>
  <c r="BL24" i="1"/>
  <c r="CD23" i="1"/>
  <c r="CE23" i="1" s="1"/>
  <c r="BN21" i="1"/>
  <c r="BN22" i="1"/>
  <c r="BL21" i="1"/>
  <c r="BT9" i="1"/>
  <c r="BL27" i="1"/>
  <c r="BN23" i="1"/>
  <c r="BL22" i="1"/>
  <c r="CD21" i="1"/>
  <c r="CE21" i="1" s="1"/>
  <c r="CD24" i="1"/>
  <c r="CE24" i="1" s="1"/>
  <c r="AL32" i="1" l="1"/>
  <c r="BQ32" i="1" s="1"/>
  <c r="AL22" i="1"/>
  <c r="BP22" i="1" s="1"/>
  <c r="AL26" i="1"/>
  <c r="AL25" i="1"/>
  <c r="AL41" i="1"/>
  <c r="AL49" i="1"/>
  <c r="AL40" i="1"/>
  <c r="AL48" i="1"/>
  <c r="AL24" i="1"/>
  <c r="AL23" i="1"/>
  <c r="AL31" i="1"/>
  <c r="AL39" i="1"/>
  <c r="AL47" i="1"/>
  <c r="AL38" i="1"/>
  <c r="AL46" i="1"/>
  <c r="AL56" i="1"/>
  <c r="BP30" i="1"/>
  <c r="BQ30" i="1"/>
  <c r="BQ33" i="1"/>
  <c r="BP33" i="1"/>
  <c r="AL21" i="1"/>
  <c r="AL29" i="1"/>
  <c r="AL37" i="1"/>
  <c r="AL45" i="1"/>
  <c r="BQ53" i="1"/>
  <c r="BP53" i="1"/>
  <c r="BQ54" i="1"/>
  <c r="BP54" i="1"/>
  <c r="AL36" i="1"/>
  <c r="AL44" i="1"/>
  <c r="AL52" i="1"/>
  <c r="AL28" i="1"/>
  <c r="AL27" i="1"/>
  <c r="AL35" i="1"/>
  <c r="AL43" i="1"/>
  <c r="BP51" i="1"/>
  <c r="BQ51" i="1"/>
  <c r="AL34" i="1"/>
  <c r="AL42" i="1"/>
  <c r="AL50" i="1"/>
  <c r="BQ22" i="1" l="1"/>
  <c r="B22" i="1" s="1"/>
  <c r="BP32" i="1"/>
  <c r="B32" i="1" s="1"/>
  <c r="B53" i="1"/>
  <c r="BQ42" i="1"/>
  <c r="BP42" i="1"/>
  <c r="BP34" i="1"/>
  <c r="BQ34" i="1"/>
  <c r="BQ35" i="1"/>
  <c r="BP35" i="1"/>
  <c r="BQ45" i="1"/>
  <c r="BP45" i="1"/>
  <c r="BP56" i="1"/>
  <c r="BQ56" i="1"/>
  <c r="BQ39" i="1"/>
  <c r="BP39" i="1"/>
  <c r="BQ49" i="1"/>
  <c r="BP49" i="1"/>
  <c r="BP43" i="1"/>
  <c r="BQ43" i="1"/>
  <c r="B51" i="1"/>
  <c r="BQ27" i="1"/>
  <c r="BP27" i="1"/>
  <c r="BQ52" i="1"/>
  <c r="BP52" i="1"/>
  <c r="B54" i="1"/>
  <c r="BQ37" i="1"/>
  <c r="BP37" i="1"/>
  <c r="B33" i="1"/>
  <c r="BQ46" i="1"/>
  <c r="BP46" i="1"/>
  <c r="BP31" i="1"/>
  <c r="BQ31" i="1"/>
  <c r="BQ24" i="1"/>
  <c r="BP24" i="1"/>
  <c r="BQ41" i="1"/>
  <c r="BP41" i="1"/>
  <c r="BQ50" i="1"/>
  <c r="BP50" i="1"/>
  <c r="BQ28" i="1"/>
  <c r="BP28" i="1"/>
  <c r="BQ44" i="1"/>
  <c r="BP44" i="1"/>
  <c r="BP29" i="1"/>
  <c r="BQ29" i="1"/>
  <c r="B30" i="1"/>
  <c r="BQ38" i="1"/>
  <c r="BP38" i="1"/>
  <c r="BQ23" i="1"/>
  <c r="BP23" i="1"/>
  <c r="BQ48" i="1"/>
  <c r="BP48" i="1"/>
  <c r="BQ25" i="1"/>
  <c r="BP25" i="1"/>
  <c r="BQ36" i="1"/>
  <c r="BP36" i="1"/>
  <c r="BQ21" i="1"/>
  <c r="B21" i="1" s="1"/>
  <c r="AR7" i="1"/>
  <c r="D3" i="1" s="1"/>
  <c r="BP21" i="1"/>
  <c r="AL7" i="1"/>
  <c r="AM7" i="1" s="1"/>
  <c r="BQ47" i="1"/>
  <c r="BP47" i="1"/>
  <c r="BQ40" i="1"/>
  <c r="BP40" i="1"/>
  <c r="BQ26" i="1"/>
  <c r="BP26" i="1"/>
  <c r="B35" i="1" l="1"/>
  <c r="B49" i="1"/>
  <c r="AT7" i="1"/>
  <c r="B2" i="3"/>
  <c r="B50" i="1"/>
  <c r="B24" i="1"/>
  <c r="B46" i="1"/>
  <c r="B27" i="1"/>
  <c r="B26" i="1"/>
  <c r="B25" i="1"/>
  <c r="B23" i="1"/>
  <c r="B29" i="1"/>
  <c r="B31" i="1"/>
  <c r="B44" i="1"/>
  <c r="B43" i="1"/>
  <c r="B34" i="1"/>
  <c r="B28" i="1"/>
  <c r="B41" i="1"/>
  <c r="B52" i="1"/>
  <c r="B40" i="1"/>
  <c r="B36" i="1"/>
  <c r="B48" i="1"/>
  <c r="B38" i="1"/>
  <c r="B37" i="1"/>
  <c r="B39" i="1"/>
  <c r="B45" i="1"/>
  <c r="B56" i="1"/>
  <c r="B47" i="1"/>
  <c r="B42" i="1"/>
</calcChain>
</file>

<file path=xl/comments1.xml><?xml version="1.0" encoding="utf-8"?>
<comments xmlns="http://schemas.openxmlformats.org/spreadsheetml/2006/main">
  <authors>
    <author>Milan Grahovac</author>
    <author>nebojsa.vukovic</author>
  </authors>
  <commentList>
    <comment ref="AM2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Provjerava se da li je obrazac potpuno prazan.
Ako jeste obrazac se moze stampati bez upozorenja o neispravnosti.</t>
        </r>
      </text>
    </comment>
    <comment ref="AN5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Datum ažuriranja obrasca.</t>
        </r>
      </text>
    </comment>
    <comment ref="D9" authorId="0">
      <text/>
    </comment>
    <comment ref="AO9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Kontrola validacije JIB-a, u slucaju da se ne koristii tabela tKompanije.</t>
        </r>
      </text>
    </comment>
    <comment ref="AO14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Kontrola validacije bankovnog racuna u slucaju da se rucno popunjava.</t>
        </r>
      </text>
    </comment>
    <comment ref="AT14" authorId="0">
      <text>
        <r>
          <rPr>
            <b/>
            <sz val="9"/>
            <color indexed="81"/>
            <rFont val="Tahoma"/>
            <family val="2"/>
          </rPr>
          <t>Milan Grahovac:</t>
        </r>
        <r>
          <rPr>
            <sz val="9"/>
            <color indexed="81"/>
            <rFont val="Tahoma"/>
            <family val="2"/>
          </rPr>
          <t xml:space="preserve">
Polje za prepoznavanje decimalnog separatora.</t>
        </r>
      </text>
    </comment>
    <comment ref="D16" authorId="0">
      <text>
        <r>
          <rPr>
            <sz val="12"/>
            <color indexed="81"/>
            <rFont val="Tahoma"/>
            <family val="2"/>
          </rPr>
          <t>Ovaj podatak će se automatski popuniti nakon unosa broja glavnog računa u banci.</t>
        </r>
      </text>
    </comment>
    <comment ref="AC18" authorId="1">
      <text>
        <r>
          <rPr>
            <sz val="12"/>
            <color indexed="81"/>
            <rFont val="Tahoma"/>
            <family val="2"/>
          </rPr>
          <t xml:space="preserve">Ako se prijavljuje avansna obaveza (kolona 6 = Da), ne unosi se datum u rok dospijeća. </t>
        </r>
      </text>
    </comment>
    <comment ref="B20" authorId="1">
      <text>
        <r>
          <rPr>
            <sz val="12"/>
            <color indexed="81"/>
            <rFont val="Tahoma"/>
            <family val="2"/>
          </rPr>
          <t>Za detalje greške, nanesite miša na oznaku greške u ovoj koloni.</t>
        </r>
      </text>
    </comment>
    <comment ref="C20" authorId="1">
      <text>
        <r>
          <rPr>
            <sz val="12"/>
            <color indexed="81"/>
            <rFont val="Tahoma"/>
            <family val="2"/>
          </rPr>
          <t>Nije dozvoljeno preskakanje redova prilikom unosa obaveza.</t>
        </r>
      </text>
    </comment>
    <comment ref="AF20" authorId="0">
      <text>
        <r>
          <rPr>
            <b/>
            <sz val="11"/>
            <color indexed="81"/>
            <rFont val="Tahoma"/>
            <family val="2"/>
          </rPr>
          <t>Milan Grahovac:</t>
        </r>
        <r>
          <rPr>
            <sz val="11"/>
            <color indexed="81"/>
            <rFont val="Tahoma"/>
            <family val="2"/>
          </rPr>
          <t xml:space="preserve">
Formatira se kao string, jer ima problem kada se ostavi kao broj za prazna polja.</t>
        </r>
      </text>
    </comment>
    <comment ref="AG20" authorId="0">
      <text>
        <r>
          <rPr>
            <sz val="12"/>
            <color indexed="81"/>
            <rFont val="Tahoma"/>
            <family val="2"/>
          </rPr>
          <t xml:space="preserve">Ako se prijavljuje avansna obaveza (kolona 6 = Da), ne unosi se datum u rok dospijeća. </t>
        </r>
      </text>
    </comment>
    <comment ref="AH20" authorId="0">
      <text>
        <r>
          <rPr>
            <sz val="12"/>
            <color indexed="81"/>
            <rFont val="Tahoma"/>
            <family val="2"/>
          </rPr>
          <t xml:space="preserve">Ukoliko se ne prijavljuje obaveza po osnovu javnog prihoda (kolona 7 = </t>
        </r>
        <r>
          <rPr>
            <b/>
            <sz val="12"/>
            <color indexed="81"/>
            <rFont val="Tahoma"/>
            <family val="2"/>
          </rPr>
          <t>Ne</t>
        </r>
        <r>
          <rPr>
            <sz val="12"/>
            <color indexed="81"/>
            <rFont val="Tahoma"/>
            <family val="2"/>
          </rPr>
          <t xml:space="preserve">) unosi se proizvoljna referenca (npr. broj fakture, broj ugovora...).
Ukoliko se prijavljuje obaveza po osnovu javnih prihoda (kolona 7 = </t>
        </r>
        <r>
          <rPr>
            <b/>
            <sz val="12"/>
            <color indexed="81"/>
            <rFont val="Tahoma"/>
            <family val="2"/>
          </rPr>
          <t>Da</t>
        </r>
        <r>
          <rPr>
            <sz val="12"/>
            <color indexed="81"/>
            <rFont val="Tahoma"/>
            <family val="2"/>
          </rPr>
          <t xml:space="preserve">) u tom slučaju obavezno se unosi u kolonu Referenca (kolona 8) vrsta javnog prihoda/šifra opštine (npr. 711211/002). Ukoliko želite da unesete neki dodatni podatak unosite ga nakon šifre opštine (npr. 711211/002/juli2016). 
</t>
        </r>
      </text>
    </comment>
    <comment ref="AI20" authorId="0">
      <text>
        <r>
          <rPr>
            <sz val="12"/>
            <color indexed="81"/>
            <rFont val="Tahoma"/>
            <family val="2"/>
          </rPr>
          <t xml:space="preserve">Ukoliko se ne prijavljuje obaveza po osnovu javnog prihoda (kolona 7 = </t>
        </r>
        <r>
          <rPr>
            <b/>
            <sz val="12"/>
            <color indexed="81"/>
            <rFont val="Tahoma"/>
            <family val="2"/>
          </rPr>
          <t>Ne</t>
        </r>
        <r>
          <rPr>
            <sz val="12"/>
            <color indexed="81"/>
            <rFont val="Tahoma"/>
            <family val="2"/>
          </rPr>
          <t xml:space="preserve">) unosi se proizvoljna referenca (npr. broj fakture, broj ugovora...).
Ukoliko se prijavljuje obaveza po osnovu javnih prihoda (kolona 7 = </t>
        </r>
        <r>
          <rPr>
            <b/>
            <sz val="12"/>
            <color indexed="81"/>
            <rFont val="Tahoma"/>
            <family val="2"/>
          </rPr>
          <t>Da</t>
        </r>
        <r>
          <rPr>
            <sz val="12"/>
            <color indexed="81"/>
            <rFont val="Tahoma"/>
            <family val="2"/>
          </rPr>
          <t xml:space="preserve">) u tom slučaju obavezno se unosi u kolonu Referenca (kolona 8) vrsta javnog prihoda/šifra opštine (npr. 711211/002). Ukoliko želite da unesete neki dodatni podatak unosite ga nakon šifre opštine (npr. 711211/002/juli2016). 
</t>
        </r>
      </text>
    </comment>
    <comment ref="AJ20" authorId="0">
      <text>
        <r>
          <rPr>
            <sz val="12"/>
            <color indexed="81"/>
            <rFont val="Tahoma"/>
            <family val="2"/>
          </rPr>
          <t xml:space="preserve">Ukoliko se ne prijavljuje obaveza po osnovu javnog prihoda (kolona 7 = </t>
        </r>
        <r>
          <rPr>
            <b/>
            <sz val="12"/>
            <color indexed="81"/>
            <rFont val="Tahoma"/>
            <family val="2"/>
          </rPr>
          <t>Ne</t>
        </r>
        <r>
          <rPr>
            <sz val="12"/>
            <color indexed="81"/>
            <rFont val="Tahoma"/>
            <family val="2"/>
          </rPr>
          <t xml:space="preserve">) unosi se proizvoljna napomena (npr. osnovni dug + zatezna kamata).
Ukoliko se prijavljuje obaveza po osnovu javnih prihoda (kolonu 7 = </t>
        </r>
        <r>
          <rPr>
            <b/>
            <sz val="12"/>
            <color indexed="81"/>
            <rFont val="Tahoma"/>
            <family val="2"/>
          </rPr>
          <t>Da</t>
        </r>
        <r>
          <rPr>
            <sz val="12"/>
            <color indexed="81"/>
            <rFont val="Tahoma"/>
            <family val="2"/>
          </rPr>
          <t xml:space="preserve">) u tom slučaju obavezno se unosi u kolonu Napomena (kolona 9) šifra odgovarajuće budžetske organizacije (npr. 9999999). Ukoliko želite da unesete neki dodatni podatak unosite ga nakon šifre budžetske organizacije (npr. 9999999/1565165165). 
</t>
        </r>
      </text>
    </comment>
  </commentList>
</comments>
</file>

<file path=xl/sharedStrings.xml><?xml version="1.0" encoding="utf-8"?>
<sst xmlns="http://schemas.openxmlformats.org/spreadsheetml/2006/main" count="9619" uniqueCount="2971">
  <si>
    <t>Nepotpun unos.</t>
  </si>
  <si>
    <t>Neispravan unos.</t>
  </si>
  <si>
    <t>Ispravan unos.</t>
  </si>
  <si>
    <t>Obrazac za prijavu obaveza (MLK-2)</t>
  </si>
  <si>
    <t>Da</t>
  </si>
  <si>
    <t>Ne</t>
  </si>
  <si>
    <t>Kontrola</t>
  </si>
  <si>
    <r>
      <t xml:space="preserve">Šifra </t>
    </r>
    <r>
      <rPr>
        <sz val="12"/>
        <color theme="1"/>
        <rFont val="Tahoma"/>
        <family val="2"/>
      </rPr>
      <t>(popunjava banka/posrednik)</t>
    </r>
  </si>
  <si>
    <t>-</t>
  </si>
  <si>
    <t>Kontrola popunjenosti:</t>
  </si>
  <si>
    <t>Kontola ispravnosti:</t>
  </si>
  <si>
    <t>Format prikaza polja:</t>
  </si>
  <si>
    <t xml:space="preserve">Nepotpun unos!
</t>
  </si>
  <si>
    <t>Dužnik</t>
  </si>
  <si>
    <t>Podaci o učesniku</t>
  </si>
  <si>
    <t>Tip</t>
  </si>
  <si>
    <t>Šifra opštine</t>
  </si>
  <si>
    <t>JIB</t>
  </si>
  <si>
    <t>Neispravan format fajla, preuzmete poslijednju verziju obrasca sa zvaničnog sajta. Naziv fajla ne smije sadržavati tačke (.).</t>
  </si>
  <si>
    <t>Popunite ispravno podatke u zaglavlju obrasca!</t>
  </si>
  <si>
    <t>Popunite ispravno podatke u tabeli obrasca!</t>
  </si>
  <si>
    <t>Popunite ispravno podatke u podnožju obrasca (ispod tabele)!</t>
  </si>
  <si>
    <t>Obrazac nije ispravno/potpuno popunjen!</t>
  </si>
  <si>
    <t xml:space="preserve"> </t>
  </si>
  <si>
    <t>Naziv i sjedište</t>
  </si>
  <si>
    <t>Grad Banja Luka</t>
  </si>
  <si>
    <t>PURS</t>
  </si>
  <si>
    <t>Trezor</t>
  </si>
  <si>
    <t>Glavni račun u banci</t>
  </si>
  <si>
    <t>xlsx</t>
  </si>
  <si>
    <t>4401565850007</t>
  </si>
  <si>
    <t>4401571310006</t>
  </si>
  <si>
    <t>Banka</t>
  </si>
  <si>
    <t>Greska ako fajl ima u nazivu vise tacki.</t>
  </si>
  <si>
    <t>Rok dospijeća</t>
  </si>
  <si>
    <t>Da / Ne izbor</t>
  </si>
  <si>
    <t>Naziv kolone</t>
  </si>
  <si>
    <t>Kontrola redova</t>
  </si>
  <si>
    <t>Povjerilac</t>
  </si>
  <si>
    <t>JIB povjerioca</t>
  </si>
  <si>
    <t>Iznos u KM</t>
  </si>
  <si>
    <t>Avans</t>
  </si>
  <si>
    <t>Javni prihod</t>
  </si>
  <si>
    <t>Referenca</t>
  </si>
  <si>
    <t>Napomena</t>
  </si>
  <si>
    <t>Jedinstven red</t>
  </si>
  <si>
    <t>Greška</t>
  </si>
  <si>
    <t>Kontrola Javni prihod</t>
  </si>
  <si>
    <t>Broj kolone</t>
  </si>
  <si>
    <t>3, 5, 7, 8</t>
  </si>
  <si>
    <t>Max 255 karaktera za greške zbog Hyperlink funckije.</t>
  </si>
  <si>
    <t>Redni broj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</si>
  <si>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</si>
  <si>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</si>
  <si>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</si>
  <si>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</si>
  <si>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</si>
  <si>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</si>
  <si>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</si>
  <si>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</si>
  <si>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</si>
  <si>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</si>
  <si>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</si>
  <si>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</si>
  <si>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</si>
  <si>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</si>
  <si>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</si>
  <si>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</si>
  <si>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</si>
  <si>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</si>
  <si>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</si>
  <si>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</si>
  <si>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</si>
  <si>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</si>
  <si>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JIB ili račun povjerioca</t>
  </si>
  <si>
    <t>Dan</t>
  </si>
  <si>
    <t>Mjesec</t>
  </si>
  <si>
    <t>Godina</t>
  </si>
  <si>
    <t>Kontrola ukupne popunjenosti.</t>
  </si>
  <si>
    <t>Kontrola ukupne ispravnosti.</t>
  </si>
  <si>
    <t>Prazan red, dozvoljeno.</t>
  </si>
  <si>
    <t>Prethodni red u tabeli nije ispravno popunjen!</t>
  </si>
  <si>
    <t>Nepotpun unos (2)!</t>
  </si>
  <si>
    <t>Nepotpun unos (3)!</t>
  </si>
  <si>
    <t>JIB broj nije prošao validaciju!</t>
  </si>
  <si>
    <t>Jib dužnika i JIB povjerioca ne mogu biti isti.</t>
  </si>
  <si>
    <t>Nepotpun unos (4)!</t>
  </si>
  <si>
    <t>Neispravan unos, potrebno je unijeti pozitivan broj!</t>
  </si>
  <si>
    <t>Neispravan broj decimalnih mjesta, naviše je dozvoljeno dva decimalna mjesta!</t>
  </si>
  <si>
    <t>Nepotpun unos (5)!</t>
  </si>
  <si>
    <t>Ako je Avans = Da, datum se ne unosi!</t>
  </si>
  <si>
    <t>Neispravan unos!</t>
  </si>
  <si>
    <t>Nepotpun unos (6)!</t>
  </si>
  <si>
    <t>Neispravan unos, unesite Da ili Ne!</t>
  </si>
  <si>
    <t>Nepotpun unos (7)!</t>
  </si>
  <si>
    <t xml:space="preserve">Neispravan unos, unesite Da ili Ne! </t>
  </si>
  <si>
    <t>Referenca počinje sa šifrom vrste Javnih prihoda. Za ovu referencu potrebno je da Kolona 7 (Javni prihod) = Da!</t>
  </si>
  <si>
    <t>Javni prihodi se mogu prijavljivati samo prema (povjerilac) Trezoru ili Opštinama!</t>
  </si>
  <si>
    <t>Nepotpun unos (8)!</t>
  </si>
  <si>
    <t>Unesen razmak (Space) na početku ili kraju teksta!</t>
  </si>
  <si>
    <t>Ako je JIB povjerioca Ministarstvo finansija RS, format reference treba da bude šifra republičkog javnog prihoda (šest cifara iz šifarnika) / šifra opštine (tri cifre iz šifarnika)!</t>
  </si>
  <si>
    <t>Ako je JIB povjerioca opština, format reference treba da bude šifra opštinskog javnog prihoda (šest cifara iz šifarnika) / šifra odgovarajuće opštine (tri cifre iz šifarnika)!</t>
  </si>
  <si>
    <t>Za odgovarajući unos podataka (JIB i Referenca budžetskog prihoda) u kolonu Napomena potrebno je unijeti šifru odgovarajuće budžetske organizacije (sedam cifara iz šifarnika)!</t>
  </si>
  <si>
    <t>Za odgovarajući unos podataka (JIB i Referenca opštinskog prihoda) u kolonu Napomena potrebno je unijeti šifru odgovarajuće budžetske organizacije (sedam cifara iz šifarnika)!</t>
  </si>
  <si>
    <t>Potrebno je da format napomene bude Šifra budžetske organizacije / JIB korisnika javnih prihoda!</t>
  </si>
  <si>
    <t>JIB korisnika javnih prihoda nije validan!</t>
  </si>
  <si>
    <t>Korisnik budžetskog prihoda ne može biti MF - Trezor, ni Poreska uprava!</t>
  </si>
  <si>
    <t>Opština ne može biti korisnik sopstvenih javnih prihoda!</t>
  </si>
  <si>
    <t>Nije dozvoljen unos dvije iste obaveze!</t>
  </si>
  <si>
    <t>Kolona greške</t>
  </si>
  <si>
    <t>Tekst greške</t>
  </si>
  <si>
    <t>Kljuc reda - Jedinstven red</t>
  </si>
  <si>
    <t>Javni prihod = Da</t>
  </si>
  <si>
    <t>Povjerilac Tip</t>
  </si>
  <si>
    <t>Povjerilac Opština Broj</t>
  </si>
  <si>
    <t>Referenca Prihod</t>
  </si>
  <si>
    <t>Referenca tip prihoda</t>
  </si>
  <si>
    <t>Referenca kosa crta</t>
  </si>
  <si>
    <t>Referenca Opština Broj</t>
  </si>
  <si>
    <t>Referenca Opština</t>
  </si>
  <si>
    <t>Nepomena Budzetska Organizacija</t>
  </si>
  <si>
    <t>Odgovarajuća Budzetska Organizacija</t>
  </si>
  <si>
    <t>Napomena kosa crta</t>
  </si>
  <si>
    <t>Napomena JIB Budeztske Organizacije</t>
  </si>
  <si>
    <t>Validan JIB Budeztske Organizacije</t>
  </si>
  <si>
    <t>0815001</t>
  </si>
  <si>
    <t>2002140</t>
  </si>
  <si>
    <t>U sklаdu sа člаnоm 13. stаv 1. Zаkоnа о јеdinstvеnоm sistеmu zа multilаtеrаlnе kоmpеnzаciје i cеsiје izјаvlјuјеm dа su pоdаci iz оvе priјаvе tаčni.</t>
  </si>
  <si>
    <t>Mjesto</t>
  </si>
  <si>
    <t>Banja Luka</t>
  </si>
  <si>
    <t>Datum i vrijeme</t>
  </si>
  <si>
    <t>Sati</t>
  </si>
  <si>
    <t>Minuti</t>
  </si>
  <si>
    <t>/</t>
  </si>
  <si>
    <t>:</t>
  </si>
  <si>
    <t>Vrijeme</t>
  </si>
  <si>
    <t>Posljednji podneseni obrazac je važeći i mijenja sve podatke iz prethodno podnesenog obrasca.</t>
  </si>
  <si>
    <t>Zakonski zastupnik učesnika (potpis)</t>
  </si>
  <si>
    <t>M.P.</t>
  </si>
  <si>
    <t>Tabele</t>
  </si>
  <si>
    <t>Berzanski posrednik</t>
  </si>
  <si>
    <t>Grad</t>
  </si>
  <si>
    <t>Adresa</t>
  </si>
  <si>
    <t>Telefon</t>
  </si>
  <si>
    <t>Sufiks</t>
  </si>
  <si>
    <t>Naziv banke</t>
  </si>
  <si>
    <t>Naziv</t>
  </si>
  <si>
    <t>Vrsta prihoda</t>
  </si>
  <si>
    <t>Tip prihoda</t>
  </si>
  <si>
    <t>Opis prihoda</t>
  </si>
  <si>
    <t>Šifra budžetskog korisnika</t>
  </si>
  <si>
    <t>Naziv korisnika</t>
  </si>
  <si>
    <t>Kontrola napomene</t>
  </si>
  <si>
    <t>Opština</t>
  </si>
  <si>
    <t>Šifra budžetske organizacije</t>
  </si>
  <si>
    <t>Budžetska organizacija</t>
  </si>
  <si>
    <t>KolonaId</t>
  </si>
  <si>
    <t>Opis</t>
  </si>
  <si>
    <t>Posrednici</t>
  </si>
  <si>
    <t>4400374890002</t>
  </si>
  <si>
    <t>Nova banka a.d. Banja Luka - filijala za poslovanje sa HOV</t>
  </si>
  <si>
    <t>Kralja Alfonsa XIII 37A</t>
  </si>
  <si>
    <t>051/328-392</t>
  </si>
  <si>
    <t>Privredna banka Sarajevo d.d. Sarajevo</t>
  </si>
  <si>
    <t>Sarajevo</t>
  </si>
  <si>
    <t>Alipašina 6</t>
  </si>
  <si>
    <t>033/277-700</t>
  </si>
  <si>
    <t>MINISTARSTVO FINANSIJA  RS - TREZOR</t>
  </si>
  <si>
    <t>Republika Srpska</t>
  </si>
  <si>
    <t>711111</t>
  </si>
  <si>
    <t>Godišnji porez na dohodak gradana</t>
  </si>
  <si>
    <t>9999999</t>
  </si>
  <si>
    <t>Generalni organizacioni kod</t>
  </si>
  <si>
    <t>001</t>
  </si>
  <si>
    <t>Milići</t>
  </si>
  <si>
    <t>0001110</t>
  </si>
  <si>
    <t>Skupština opštine</t>
  </si>
  <si>
    <t>Banke</t>
  </si>
  <si>
    <t>4400375430005</t>
  </si>
  <si>
    <t>Eurobroker a.d. Banja Luka</t>
  </si>
  <si>
    <t>Grčka ulica 17</t>
  </si>
  <si>
    <t>051/230-820</t>
  </si>
  <si>
    <t>Union banka d.d. Sarajevo</t>
  </si>
  <si>
    <t>Dubrovačka 6</t>
  </si>
  <si>
    <t>033/561-000</t>
  </si>
  <si>
    <t>4401012920007</t>
  </si>
  <si>
    <t>002</t>
  </si>
  <si>
    <t>711112</t>
  </si>
  <si>
    <t>Porez na prihode od autorskih prava, patenata i tehničkih unapredjenja</t>
  </si>
  <si>
    <t>Porez na prihode od autorskih prava, patenata i tehnickih unapredjenja</t>
  </si>
  <si>
    <t>0001120</t>
  </si>
  <si>
    <t>Načelnik opštine</t>
  </si>
  <si>
    <t>Republika i opštine</t>
  </si>
  <si>
    <t>4400958880009</t>
  </si>
  <si>
    <t>UniCredit Bank a.d. Banja Luka - Unicredit broker</t>
  </si>
  <si>
    <t xml:space="preserve">Marije Bursać 7 </t>
  </si>
  <si>
    <t>051/246-697</t>
  </si>
  <si>
    <t>NLB Banka d.d. Tuzla</t>
  </si>
  <si>
    <t>Tuzla</t>
  </si>
  <si>
    <t>Maršala Tita 34</t>
  </si>
  <si>
    <t>035/259-259</t>
  </si>
  <si>
    <t>4400288460003</t>
  </si>
  <si>
    <t>Opština Milići</t>
  </si>
  <si>
    <t>711211</t>
  </si>
  <si>
    <t>Porez na dobit pravnih lica rezidenata RS</t>
  </si>
  <si>
    <t>0001125</t>
  </si>
  <si>
    <t>Služba zaštite i spasavanja</t>
  </si>
  <si>
    <t>Vrsta javnih prihoda</t>
  </si>
  <si>
    <t>4400965070004</t>
  </si>
  <si>
    <t>Addiko-Bank a.d. Banja Luka - broker</t>
  </si>
  <si>
    <t>Aleja Svetog Save 13</t>
  </si>
  <si>
    <t>051/336-597</t>
  </si>
  <si>
    <t>Investiciono-komercijalna banka d.d. Zenica</t>
  </si>
  <si>
    <t>Zenica</t>
  </si>
  <si>
    <t>Trg BiH 1</t>
  </si>
  <si>
    <t>032/448-400</t>
  </si>
  <si>
    <t>4400732990006</t>
  </si>
  <si>
    <t>Opština Kozarska Dubica</t>
  </si>
  <si>
    <t>007</t>
  </si>
  <si>
    <t>711212</t>
  </si>
  <si>
    <t>Porez na dobit pravnih lica nerezidenata RS</t>
  </si>
  <si>
    <t>0001130</t>
  </si>
  <si>
    <t>Odjeljenje za opštu upravu</t>
  </si>
  <si>
    <t xml:space="preserve">JIB povjerioca </t>
  </si>
  <si>
    <t>Šifra budžetskih korisnika</t>
  </si>
  <si>
    <t>4402567090006</t>
  </si>
  <si>
    <t>Monet Broker a.d. Banja Luka</t>
  </si>
  <si>
    <t>Jovana Dučića 23a</t>
  </si>
  <si>
    <t>051/345-600</t>
  </si>
  <si>
    <t>MOJA BANKA d.d. Sarajevo</t>
  </si>
  <si>
    <t>Trg međunarodnog prijateljstva 25</t>
  </si>
  <si>
    <t>033/586-870</t>
  </si>
  <si>
    <t>4400358930002</t>
  </si>
  <si>
    <t>Grad Bijeljina</t>
  </si>
  <si>
    <t>005</t>
  </si>
  <si>
    <t>711213</t>
  </si>
  <si>
    <t>Porez po odbitku stranom pravnom licu</t>
  </si>
  <si>
    <t>0001140</t>
  </si>
  <si>
    <t>Odjeljenje za finansije</t>
  </si>
  <si>
    <t>Šifra opštinskih korisnika</t>
  </si>
  <si>
    <t>4402590070004</t>
  </si>
  <si>
    <t>Raiffeisen Capital a.d. Banja Luka</t>
  </si>
  <si>
    <t>Vase Pelagića 2</t>
  </si>
  <si>
    <t>051/231-490</t>
  </si>
  <si>
    <t>Sberbank BH d.d. Sarajevo</t>
  </si>
  <si>
    <t>Fra Anđela Zvizdovića 1</t>
  </si>
  <si>
    <t>033/295-601</t>
  </si>
  <si>
    <t>4400135550003</t>
  </si>
  <si>
    <t>Opština Brod</t>
  </si>
  <si>
    <t>010</t>
  </si>
  <si>
    <t>711311</t>
  </si>
  <si>
    <t>Porez na prihode od kapitala</t>
  </si>
  <si>
    <t>0001150</t>
  </si>
  <si>
    <t>Odjeljenje za privredu i društvene djelatnosti</t>
  </si>
  <si>
    <t>4402621210004</t>
  </si>
  <si>
    <t>Advantis broker a.d. Banja Luka</t>
  </si>
  <si>
    <t>Krajiških brigada 113</t>
  </si>
  <si>
    <t>051/233-710</t>
  </si>
  <si>
    <t>Bosna bank international d.d. Sarajevo</t>
  </si>
  <si>
    <t>Trg djece Sarajeva bb</t>
  </si>
  <si>
    <t>033/275-100</t>
  </si>
  <si>
    <t>4401068470004</t>
  </si>
  <si>
    <t>Opština Gradiška</t>
  </si>
  <si>
    <t>008</t>
  </si>
  <si>
    <t>711312</t>
  </si>
  <si>
    <t>Porez na prihode od zakupa ili podzakupa</t>
  </si>
  <si>
    <t>0001160</t>
  </si>
  <si>
    <t>Odjeljenje za prostorno uređenje, stambeno-komunalne poslove i ekologiju</t>
  </si>
  <si>
    <t>Intesa Sanpaolo Banka d.d. Bosna i Hercegovina</t>
  </si>
  <si>
    <t>Obala Kulina bana 9a</t>
  </si>
  <si>
    <t>033/497-555</t>
  </si>
  <si>
    <t>4400764840006</t>
  </si>
  <si>
    <t>Opština Novi Grad</t>
  </si>
  <si>
    <t>011</t>
  </si>
  <si>
    <t>711313</t>
  </si>
  <si>
    <t>Porez na kapitalne dobitke</t>
  </si>
  <si>
    <t>0001190</t>
  </si>
  <si>
    <t>Ostala budžetska potrošnja</t>
  </si>
  <si>
    <t>Javni Prihod</t>
  </si>
  <si>
    <t>Vakufska banka d.d. Sarajevo</t>
  </si>
  <si>
    <t>Maršala Tita 13</t>
  </si>
  <si>
    <t>033/280-100</t>
  </si>
  <si>
    <t>4400484130003</t>
  </si>
  <si>
    <t>Opština Šamac</t>
  </si>
  <si>
    <t>013</t>
  </si>
  <si>
    <t>712113</t>
  </si>
  <si>
    <t>Dop. za PIO na lična primanja i dr. prihode zaposlenih kojima se staž osig. računa s uvećanim trajanjem</t>
  </si>
  <si>
    <t>Dop.za PIO na licna primanja i dr.prihode zaposlenih kojima se staž osig.racuna s uvecanim trajanjem</t>
  </si>
  <si>
    <t>0001220</t>
  </si>
  <si>
    <t>Služba za inspekcijske poslove</t>
  </si>
  <si>
    <t>Spisak računovodstvenih agencija koje su registrovene kao posrednici dostupan je na zvaničnom sajtu.</t>
  </si>
  <si>
    <t>Raiffeisen Bank d.d. BiH</t>
  </si>
  <si>
    <t>Zmaja od Bosne bb</t>
  </si>
  <si>
    <t>033/755-010</t>
  </si>
  <si>
    <t>4401444710003</t>
  </si>
  <si>
    <t>Opština Bratunac</t>
  </si>
  <si>
    <t>015</t>
  </si>
  <si>
    <t>712114</t>
  </si>
  <si>
    <t>Doprinos za penzijsko i inv. osiguranje za dokup staža</t>
  </si>
  <si>
    <t>0001230</t>
  </si>
  <si>
    <t>Mjesne zajednice</t>
  </si>
  <si>
    <t>BOR banka d.d. Sarajevo</t>
  </si>
  <si>
    <t>Obala Kulina Bana 18</t>
  </si>
  <si>
    <t>033/278-520</t>
  </si>
  <si>
    <t>4400164060007</t>
  </si>
  <si>
    <t>Opština Derventa</t>
  </si>
  <si>
    <t>027</t>
  </si>
  <si>
    <t>712121</t>
  </si>
  <si>
    <t>Doprinos za penzijsko i invalidsko osiguranje nezaposlenih koje isplaćuje Zavod za zapošljavanje</t>
  </si>
  <si>
    <t>Doprinos za penzijsko i invalidsko osiguranje nezaposlenih koje isplacuje Zavod za zapošljavanje</t>
  </si>
  <si>
    <t>0001240</t>
  </si>
  <si>
    <t>Odsjek zajedničkih poslova</t>
  </si>
  <si>
    <t>ZiraatBank BH d.d. Sarajevo</t>
  </si>
  <si>
    <t>Dženetića Čikma 2</t>
  </si>
  <si>
    <t>033/252-230</t>
  </si>
  <si>
    <t>4401135920001</t>
  </si>
  <si>
    <t>Opština Čelinac</t>
  </si>
  <si>
    <t>025</t>
  </si>
  <si>
    <t>712122</t>
  </si>
  <si>
    <t>Dop. za PIO za određene kateg. lica van radnog odnosa od obveznika iz čl. 16. Zakona o penz. i inv. osig.</t>
  </si>
  <si>
    <t>Dop. za PIO za odredene kateg.lica van radnog odnosa od obveznika iz cl.16.Zakona o penz.i inv.osig.</t>
  </si>
  <si>
    <t>0001300</t>
  </si>
  <si>
    <t>Centar za socijalni rad Milici</t>
  </si>
  <si>
    <t>ProCredit Bank d.d. Sarajevo</t>
  </si>
  <si>
    <t>Franca Lehara bb</t>
  </si>
  <si>
    <t>033/250-950</t>
  </si>
  <si>
    <t>4401416420008</t>
  </si>
  <si>
    <t>Opština Foča</t>
  </si>
  <si>
    <t>031</t>
  </si>
  <si>
    <t>712123</t>
  </si>
  <si>
    <t>Dop. za PIO za lica kojima se naknadno utvrđuje staž osig. po rješ. Fonda za pen. i inv. osig.</t>
  </si>
  <si>
    <t>Dop. za PIO za lica kojima se naknadno utvrduje staž osig. po rješ. Fonda za pen.i inv.osig.</t>
  </si>
  <si>
    <t>0001301</t>
  </si>
  <si>
    <t>Troškovi socijalne zaštite</t>
  </si>
  <si>
    <t>Razvojna banka Federacije BiH d.d. Sarajevo</t>
  </si>
  <si>
    <t>Igmanska 1</t>
  </si>
  <si>
    <t>033/277-900</t>
  </si>
  <si>
    <t>4400016460004</t>
  </si>
  <si>
    <t>Grad Doboj</t>
  </si>
  <si>
    <t>028</t>
  </si>
  <si>
    <t>712124</t>
  </si>
  <si>
    <t>Doprinos za penz. i inv. osiguranje za dobrovoljno osiguranje</t>
  </si>
  <si>
    <t>Doprinos za penz. i inv.osiguranje za dobrovoljno osiguranje</t>
  </si>
  <si>
    <t>0001400</t>
  </si>
  <si>
    <t>Predškolska ustanova Poletarac Milici</t>
  </si>
  <si>
    <t>Komercijalno-investiciona banka d.d. V.Kladuša</t>
  </si>
  <si>
    <t>Velika Kladuša</t>
  </si>
  <si>
    <t>Ibrahima Mržljaka 3</t>
  </si>
  <si>
    <t>037/771-253</t>
  </si>
  <si>
    <t>4400032310004</t>
  </si>
  <si>
    <t>Opština Petrovo</t>
  </si>
  <si>
    <t>038</t>
  </si>
  <si>
    <t>712125</t>
  </si>
  <si>
    <t>Doprinos po osnovu uplata duga iz ranijih godina</t>
  </si>
  <si>
    <t>0001600</t>
  </si>
  <si>
    <t>Teritorijalna vatrogasna jedinica Milici</t>
  </si>
  <si>
    <t>Sparkasse Bank d.d. Sarajevo</t>
  </si>
  <si>
    <t>Zmaja od Bosne 7</t>
  </si>
  <si>
    <t>033/280-300</t>
  </si>
  <si>
    <t>4400473790001</t>
  </si>
  <si>
    <t>Opština Pelagićevo</t>
  </si>
  <si>
    <t>034</t>
  </si>
  <si>
    <t>712129</t>
  </si>
  <si>
    <t>Ostali doprinosi</t>
  </si>
  <si>
    <t>0815066</t>
  </si>
  <si>
    <t>Srednjoškolski centar Milici</t>
  </si>
  <si>
    <t>Addiko Bank d.d. Sarajevo</t>
  </si>
  <si>
    <t>Trg Solidarnosti 12</t>
  </si>
  <si>
    <t>036/755-755</t>
  </si>
  <si>
    <t>4400282260002</t>
  </si>
  <si>
    <t>Opština Osmaci</t>
  </si>
  <si>
    <t>045</t>
  </si>
  <si>
    <t>712132</t>
  </si>
  <si>
    <t>Dop. za zdr. osig. za lica za slučaj povreda na radu i prof. oboljenja iz čl. 17. Zakona o zdr. osig.</t>
  </si>
  <si>
    <t>Dop.za zdr.osig.za lica za slucaj povreda na radu i prof.oboljenja iz cl.17.Zakona o zdr.osig.</t>
  </si>
  <si>
    <t>0818058</t>
  </si>
  <si>
    <t>Narodna biblioteka Milici</t>
  </si>
  <si>
    <t>UniCredit Bank d.d. Mostar</t>
  </si>
  <si>
    <t>Mostar</t>
  </si>
  <si>
    <t>Kardinala Stepinca b.b.</t>
  </si>
  <si>
    <t>036/312-112</t>
  </si>
  <si>
    <t>4401106230004</t>
  </si>
  <si>
    <t>Opština Ribnik</t>
  </si>
  <si>
    <t>050</t>
  </si>
  <si>
    <t>712141</t>
  </si>
  <si>
    <t>Dopr. za zdr. osig. korisnika penzije i korisnika drugih novč. naknada koje uplaćuju fondovi za PIO</t>
  </si>
  <si>
    <t>Dopr. za zdr. osig. korisnika penzije i korisnika drugih novc. naknada koje uplacuju fondovi za PIO</t>
  </si>
  <si>
    <t>UniCredit Bank a.d. Banja Luka</t>
  </si>
  <si>
    <t>Marije Bursać 7</t>
  </si>
  <si>
    <t>051/243-200</t>
  </si>
  <si>
    <t>4401323250005</t>
  </si>
  <si>
    <t>Opština Jezero</t>
  </si>
  <si>
    <t>043</t>
  </si>
  <si>
    <t>712142</t>
  </si>
  <si>
    <t>Doprinos za zdravstveno osiguranje nezaposlenih lica koje plaća Zavod za zapošljavanje</t>
  </si>
  <si>
    <t>Doprinos za zdravstveno osiguranje nezaposlenih lica koje placa Zavod za zapošljavanje</t>
  </si>
  <si>
    <t>Gimnazija</t>
  </si>
  <si>
    <t>Addiko Bank a.d. Banja Luka</t>
  </si>
  <si>
    <t>051/336-500</t>
  </si>
  <si>
    <t>4401140250006</t>
  </si>
  <si>
    <t>Opština Laktaši</t>
  </si>
  <si>
    <t>056</t>
  </si>
  <si>
    <t>712143</t>
  </si>
  <si>
    <t>Doprinos za prošireno zdravstveno osiguranje</t>
  </si>
  <si>
    <t>0815002</t>
  </si>
  <si>
    <t>Gradevinska škola</t>
  </si>
  <si>
    <t>Pavlović International Bank a.d. Bijeljina</t>
  </si>
  <si>
    <t>Bijeljina</t>
  </si>
  <si>
    <t>Karađorđeva 1</t>
  </si>
  <si>
    <t>055/232-300</t>
  </si>
  <si>
    <t>4401128550002</t>
  </si>
  <si>
    <t>Opština Kotor Varoš</t>
  </si>
  <si>
    <t>053</t>
  </si>
  <si>
    <t>712144</t>
  </si>
  <si>
    <t>Dopr. za zdr. osig. iz budžeta Republike za lica kojima je priznato pravo po Zakonu o pravima boraca</t>
  </si>
  <si>
    <t xml:space="preserve">Dopr.za zdr.osig.iz budžeta Republike za lica kojima je priznato pravo po Zakonu o pravima boraca </t>
  </si>
  <si>
    <t>0815003</t>
  </si>
  <si>
    <t>Ekonomska škola</t>
  </si>
  <si>
    <t>Nova banka a.d. Banja Luka</t>
  </si>
  <si>
    <t>Kralja Alfonsa XIII 37a</t>
  </si>
  <si>
    <t>051/333-398</t>
  </si>
  <si>
    <t>4400188080009</t>
  </si>
  <si>
    <t>Opština Modriča</t>
  </si>
  <si>
    <t>064</t>
  </si>
  <si>
    <t>712145</t>
  </si>
  <si>
    <t>Doprinos za zdravstveno osiguranje po osnovu duga iz ranijih godina</t>
  </si>
  <si>
    <t>0815004</t>
  </si>
  <si>
    <t>JU SC NIKOLA TESLA BANJA LUKA</t>
  </si>
  <si>
    <t>NLB banka a.d. Banja Luka</t>
  </si>
  <si>
    <t>Milana Tepića 4</t>
  </si>
  <si>
    <t>051/221-610</t>
  </si>
  <si>
    <t>4400467550007</t>
  </si>
  <si>
    <t>Opština Lopare</t>
  </si>
  <si>
    <t>059</t>
  </si>
  <si>
    <t>712146</t>
  </si>
  <si>
    <t>Doprinos za zdravstveno osiguranje po osnovu inostranog osiguranja</t>
  </si>
  <si>
    <t>0815005</t>
  </si>
  <si>
    <t>Medicinska škola</t>
  </si>
  <si>
    <t>Sberbank a.d. Banja Luka</t>
  </si>
  <si>
    <t>Jevrejska 71</t>
  </si>
  <si>
    <t>051/241-100</t>
  </si>
  <si>
    <t>4400190490001</t>
  </si>
  <si>
    <t>Opština Vukosavlje</t>
  </si>
  <si>
    <t>066</t>
  </si>
  <si>
    <t>712147</t>
  </si>
  <si>
    <t>Doprinos za zdravstveno osig. po osnovu mater. obezbjeđenja od strane Centra za socijalni rad</t>
  </si>
  <si>
    <t>Doprinos za zdravstveno osig. po osnovu mater. obezbjedenja od strane Centra za socijalni rad</t>
  </si>
  <si>
    <t>0815006</t>
  </si>
  <si>
    <t>Poljoprivredna škola</t>
  </si>
  <si>
    <t>Komercijalna banka a.d. Banja Luka</t>
  </si>
  <si>
    <t xml:space="preserve">Veselina Masleše 6 </t>
  </si>
  <si>
    <t>051/244-701</t>
  </si>
  <si>
    <t>4401198330000</t>
  </si>
  <si>
    <t>Opština Mrkonjić Grad</t>
  </si>
  <si>
    <t>067</t>
  </si>
  <si>
    <t>712148</t>
  </si>
  <si>
    <t>Doprinos za zdravstveno osiguranje iz budžeta Republike Srpske za nezaposlena lica</t>
  </si>
  <si>
    <t>0815007</t>
  </si>
  <si>
    <t>Tehnicka škola</t>
  </si>
  <si>
    <t>MF Banka a.d. Banja Luka</t>
  </si>
  <si>
    <t>Vase Pelagića 22</t>
  </si>
  <si>
    <t>051/221-400</t>
  </si>
  <si>
    <t>4400711050003</t>
  </si>
  <si>
    <t>Grad Prijedor</t>
  </si>
  <si>
    <t>074</t>
  </si>
  <si>
    <t>712149</t>
  </si>
  <si>
    <t>Ostali doprinosi za zdravstveno osiguranje</t>
  </si>
  <si>
    <t>0815008</t>
  </si>
  <si>
    <t>Tehnološka škola</t>
  </si>
  <si>
    <t>Banjalučka berza a.d. Banja Luka</t>
  </si>
  <si>
    <t>Petra Kočića bb</t>
  </si>
  <si>
    <t>4400416300006</t>
  </si>
  <si>
    <t>Opština Donji Žabar</t>
  </si>
  <si>
    <t>072</t>
  </si>
  <si>
    <t>712152</t>
  </si>
  <si>
    <t>Doprinos za osig. od nezaposlenosti lica koja se dobrovoljno osiguravaju za slučaj nezaposlenosti</t>
  </si>
  <si>
    <t>Doprinos za osig. od nezaposlenosti lica koja se dobrovoljno osiguravaju za slucaj nezaposlenosti</t>
  </si>
  <si>
    <t>0815009</t>
  </si>
  <si>
    <t>Ugostiteljsko-trgovinska-turisticka škola</t>
  </si>
  <si>
    <t>4401463690005</t>
  </si>
  <si>
    <t>Opština Rudo</t>
  </si>
  <si>
    <t>080</t>
  </si>
  <si>
    <t>712159</t>
  </si>
  <si>
    <t>Ostali doprinosi za osiguranje od nezaposlenosti</t>
  </si>
  <si>
    <t>0815010</t>
  </si>
  <si>
    <t>Škola ucenika u privredi</t>
  </si>
  <si>
    <t>4400614950008</t>
  </si>
  <si>
    <t>Opština Rogatica</t>
  </si>
  <si>
    <t>078</t>
  </si>
  <si>
    <t>712161</t>
  </si>
  <si>
    <t>Doprinos za dječju zaštitu po drugim osnovama propisanim Zakonom o dječjoj zaštiti</t>
  </si>
  <si>
    <t>Doprinos za djecju zaštitu po drugim osnovama propisanim Zakonom o djecjoj zaštiti</t>
  </si>
  <si>
    <t>0840001</t>
  </si>
  <si>
    <t>Muzicka škola Vlado Miloševic</t>
  </si>
  <si>
    <t>4401227610009</t>
  </si>
  <si>
    <t>Opština Prnjavor</t>
  </si>
  <si>
    <t>075</t>
  </si>
  <si>
    <t>712169</t>
  </si>
  <si>
    <t>0840012</t>
  </si>
  <si>
    <t>Centar Zaštiti me</t>
  </si>
  <si>
    <t>4400519290009</t>
  </si>
  <si>
    <t>Opština Istočna Ilidža</t>
  </si>
  <si>
    <t>085</t>
  </si>
  <si>
    <t>712171</t>
  </si>
  <si>
    <t>Poseban doprinos za profesionalnu rehabilitaciju i zapošljavanje lica sa invaliditetom</t>
  </si>
  <si>
    <t>0840013</t>
  </si>
  <si>
    <t>Centar za obraz. i vaspit. i reh.sluš.i govora</t>
  </si>
  <si>
    <t>4400697800002</t>
  </si>
  <si>
    <t>Opština Oštra Luka</t>
  </si>
  <si>
    <t>081</t>
  </si>
  <si>
    <t>712199</t>
  </si>
  <si>
    <t>Doprinosi na lična primanja, naknade i prihode osiguranika za obavezno osiguranje</t>
  </si>
  <si>
    <t>Doprinosi na licna primanja, naknade i prihode osiguranika za obavezno osiguranje</t>
  </si>
  <si>
    <t>2002110</t>
  </si>
  <si>
    <t>Skupština grada</t>
  </si>
  <si>
    <t>4400583620004</t>
  </si>
  <si>
    <t>Opština Pale</t>
  </si>
  <si>
    <t>089</t>
  </si>
  <si>
    <t>713111</t>
  </si>
  <si>
    <t>Porez na prihode od samostalnih djelatnosti</t>
  </si>
  <si>
    <t>2002111</t>
  </si>
  <si>
    <t>Gradska izborna komisija</t>
  </si>
  <si>
    <t>4400546420003</t>
  </si>
  <si>
    <t>Opština Istočno Novo Sarajevo</t>
  </si>
  <si>
    <t>088</t>
  </si>
  <si>
    <t>713112</t>
  </si>
  <si>
    <t>Porez na prihod od samostalne djelatnosti u paušalnom iznosu</t>
  </si>
  <si>
    <t>2002120</t>
  </si>
  <si>
    <t>Gradonačelnik</t>
  </si>
  <si>
    <t>4400636760008</t>
  </si>
  <si>
    <t>Opština Istočni Stari Grad</t>
  </si>
  <si>
    <t>090</t>
  </si>
  <si>
    <t>713113</t>
  </si>
  <si>
    <t>Porez na lična primanja</t>
  </si>
  <si>
    <t>Porez na licna primanja</t>
  </si>
  <si>
    <t>2002121</t>
  </si>
  <si>
    <t>Služba za poslove Skupštine grada i gradonačelnika</t>
  </si>
  <si>
    <t>4400643620009</t>
  </si>
  <si>
    <t>Opština Trnovo</t>
  </si>
  <si>
    <t>091</t>
  </si>
  <si>
    <t>713114</t>
  </si>
  <si>
    <t>Porez na licna primanja lica koja samostalno obavljaju privrednu ili profesionalnu djelatnost</t>
  </si>
  <si>
    <t>2002123</t>
  </si>
  <si>
    <t>Odsjek za odnose sa javnošću</t>
  </si>
  <si>
    <t>4401111580005</t>
  </si>
  <si>
    <t>Opština Kneževo</t>
  </si>
  <si>
    <t>093</t>
  </si>
  <si>
    <t>714911</t>
  </si>
  <si>
    <t>Porez na upotrebu motornih vozila</t>
  </si>
  <si>
    <t>2002124</t>
  </si>
  <si>
    <t>Odsjek za informatiku</t>
  </si>
  <si>
    <t>4400632420008</t>
  </si>
  <si>
    <t>Opština Sokolac</t>
  </si>
  <si>
    <t>094</t>
  </si>
  <si>
    <t>714913</t>
  </si>
  <si>
    <t>Porez na upotrebu i držanje čamaca, plovećih postrojenja i jahti</t>
  </si>
  <si>
    <t>Porez na upotrebu i držanje camaca, plovecih postrojenja i jahti</t>
  </si>
  <si>
    <t>2002125</t>
  </si>
  <si>
    <t>Odsjek za poslove civilne zaštite i profesionalne teritorijalne vatrogasne jedinice</t>
  </si>
  <si>
    <t>4401255660003</t>
  </si>
  <si>
    <t>Opština Srbac</t>
  </si>
  <si>
    <t>095</t>
  </si>
  <si>
    <t>714914</t>
  </si>
  <si>
    <t>Porez na upotrebu i držanje vazduhoplova i letjelica</t>
  </si>
  <si>
    <t>2002126</t>
  </si>
  <si>
    <t>Odsjek za lokalni ekonomski razvoj</t>
  </si>
  <si>
    <t>4400301230004</t>
  </si>
  <si>
    <t>Opština Srebrenica</t>
  </si>
  <si>
    <t>097</t>
  </si>
  <si>
    <t>714915</t>
  </si>
  <si>
    <t>Porez na držanje i nošenje oružja</t>
  </si>
  <si>
    <t>2002127</t>
  </si>
  <si>
    <t>Odsjek za pravna pitanja i propise</t>
  </si>
  <si>
    <t>4401338950003</t>
  </si>
  <si>
    <t>Opština Šipovo</t>
  </si>
  <si>
    <t>102</t>
  </si>
  <si>
    <t>715111</t>
  </si>
  <si>
    <t>Opšti promet na porez po opštoj stopi</t>
  </si>
  <si>
    <t>2002130</t>
  </si>
  <si>
    <t>4400293030009</t>
  </si>
  <si>
    <t>Opština Šekovići</t>
  </si>
  <si>
    <t>100</t>
  </si>
  <si>
    <t>715112</t>
  </si>
  <si>
    <t>Opšti porez na promet po nižoj stopi</t>
  </si>
  <si>
    <t>4401285900009</t>
  </si>
  <si>
    <t>Opština Teslić</t>
  </si>
  <si>
    <t>103</t>
  </si>
  <si>
    <t>715113</t>
  </si>
  <si>
    <t>Opšti porez na promet na derivate nafte</t>
  </si>
  <si>
    <t>2002150</t>
  </si>
  <si>
    <t>Odjeljenje za privredu</t>
  </si>
  <si>
    <t>4400458050000</t>
  </si>
  <si>
    <t>Opština Ugljevik</t>
  </si>
  <si>
    <t>109</t>
  </si>
  <si>
    <t>715114</t>
  </si>
  <si>
    <t>Opšti porez na promet na duvanske preradjevine</t>
  </si>
  <si>
    <t>2002160</t>
  </si>
  <si>
    <t>Odjeljenje za prostorno uređenje</t>
  </si>
  <si>
    <t>4401446500006</t>
  </si>
  <si>
    <t>Opština Vlasenica</t>
  </si>
  <si>
    <t>116</t>
  </si>
  <si>
    <t>715115</t>
  </si>
  <si>
    <t>Opšti porez na promet alkoholnih pića</t>
  </si>
  <si>
    <t>Opšti porez na promet alkoholnih pica</t>
  </si>
  <si>
    <t>2002170</t>
  </si>
  <si>
    <t>Odjeljenje za komunalne i stambene poslove i poslove saobraćaja</t>
  </si>
  <si>
    <t>4400773160000</t>
  </si>
  <si>
    <t>Opština Kostajnica</t>
  </si>
  <si>
    <t>135</t>
  </si>
  <si>
    <t>715116</t>
  </si>
  <si>
    <t>Opšti porez na promet kafe</t>
  </si>
  <si>
    <t>2002171</t>
  </si>
  <si>
    <t>Uređenje građevinskog zemljišta</t>
  </si>
  <si>
    <t>4400247350007</t>
  </si>
  <si>
    <t>Opština Zvornik</t>
  </si>
  <si>
    <t>119</t>
  </si>
  <si>
    <t>715117</t>
  </si>
  <si>
    <t>Opšti porez na promet lož ulja</t>
  </si>
  <si>
    <t>2002172</t>
  </si>
  <si>
    <t>Zajednička komunalna potrošnja</t>
  </si>
  <si>
    <t>4401381960004</t>
  </si>
  <si>
    <t>Opština Bileća</t>
  </si>
  <si>
    <t>006</t>
  </si>
  <si>
    <t>715211</t>
  </si>
  <si>
    <t>Opšti porez na promet usluga po opštoj stopi</t>
  </si>
  <si>
    <t>2002173</t>
  </si>
  <si>
    <t>Investicije</t>
  </si>
  <si>
    <t>4401327750002</t>
  </si>
  <si>
    <t>Opština Petrovac</t>
  </si>
  <si>
    <t>012</t>
  </si>
  <si>
    <t>715212</t>
  </si>
  <si>
    <t>Opšti porez na promet usluga u godišnjem paušalnom iznosu</t>
  </si>
  <si>
    <t>2002180</t>
  </si>
  <si>
    <t>Odjeljenje za boračko-invalidsku zaštitu</t>
  </si>
  <si>
    <t>4401491120001</t>
  </si>
  <si>
    <t>Opština Krupa Na Uni</t>
  </si>
  <si>
    <t>009</t>
  </si>
  <si>
    <t>715311</t>
  </si>
  <si>
    <t>Akcize na derivate nafte</t>
  </si>
  <si>
    <t>2002190</t>
  </si>
  <si>
    <t>4400656280002</t>
  </si>
  <si>
    <t>Opština Čajniče</t>
  </si>
  <si>
    <t>023</t>
  </si>
  <si>
    <t>715312</t>
  </si>
  <si>
    <t>Akcize na duvanske preradjevine</t>
  </si>
  <si>
    <t>2002210</t>
  </si>
  <si>
    <t>Odjeljenje za društvene djelatnosti</t>
  </si>
  <si>
    <t>4401389270007</t>
  </si>
  <si>
    <t>Opština Gacko</t>
  </si>
  <si>
    <t>033</t>
  </si>
  <si>
    <t>715313</t>
  </si>
  <si>
    <t>Akcize na alkoholna pića</t>
  </si>
  <si>
    <t>Akcize na alkoholna pica</t>
  </si>
  <si>
    <t>2002220</t>
  </si>
  <si>
    <t>Odjeljenje za inspekcijske poslove</t>
  </si>
  <si>
    <t>4400615760008</t>
  </si>
  <si>
    <t>Opština Novo Goražde</t>
  </si>
  <si>
    <t>036</t>
  </si>
  <si>
    <t>715314</t>
  </si>
  <si>
    <t>Akciza na lož ulje</t>
  </si>
  <si>
    <t>2002230</t>
  </si>
  <si>
    <t>Odjeljenje komunalne policije</t>
  </si>
  <si>
    <t>4400646560007</t>
  </si>
  <si>
    <t>Opština Han Pijesak</t>
  </si>
  <si>
    <t>041</t>
  </si>
  <si>
    <t>715315</t>
  </si>
  <si>
    <t>Akcize na kafu</t>
  </si>
  <si>
    <t>2002240</t>
  </si>
  <si>
    <t>Služba zajedničkih poslova</t>
  </si>
  <si>
    <t>4401339090008</t>
  </si>
  <si>
    <t>Opština Kupres</t>
  </si>
  <si>
    <t>055</t>
  </si>
  <si>
    <t>715316</t>
  </si>
  <si>
    <t>Akciza na bezakolholna pića</t>
  </si>
  <si>
    <t>Akciza na bezakolholna pica</t>
  </si>
  <si>
    <t>2002300</t>
  </si>
  <si>
    <t>Centar za socijalni rad</t>
  </si>
  <si>
    <t>4400533440005</t>
  </si>
  <si>
    <t>Opština Kalinovik</t>
  </si>
  <si>
    <t>046</t>
  </si>
  <si>
    <t>716111</t>
  </si>
  <si>
    <t>Carina</t>
  </si>
  <si>
    <t>2002400</t>
  </si>
  <si>
    <t>Centar za predškolsko vaspitanje</t>
  </si>
  <si>
    <t>4401392570003</t>
  </si>
  <si>
    <t>Opština Ljubinje</t>
  </si>
  <si>
    <t>061</t>
  </si>
  <si>
    <t>716112</t>
  </si>
  <si>
    <t>Posebna taksa na uvezenu robu</t>
  </si>
  <si>
    <t>2002510</t>
  </si>
  <si>
    <t>Kulturni centar Banski dvor</t>
  </si>
  <si>
    <t>4401403010005</t>
  </si>
  <si>
    <t>Opština Nevesinje</t>
  </si>
  <si>
    <t>069</t>
  </si>
  <si>
    <t>719111</t>
  </si>
  <si>
    <t>Poseban porez za redovno odvijanje željezničkog saobraćaja</t>
  </si>
  <si>
    <t>Poseban porez za redovno odvijanje željeznickog saobracaja</t>
  </si>
  <si>
    <t>2002530</t>
  </si>
  <si>
    <t>Turisticka organizacija grada Banja Luka</t>
  </si>
  <si>
    <t>4401422740006</t>
  </si>
  <si>
    <t>Opština Berkovići</t>
  </si>
  <si>
    <t>099</t>
  </si>
  <si>
    <t>719112</t>
  </si>
  <si>
    <t>Porez na prihode od priređivanja igara na sreću i zabavnih igara</t>
  </si>
  <si>
    <t>Porez na prihode od priredivanja igara na srecu i zabavnih igara</t>
  </si>
  <si>
    <t>2002910</t>
  </si>
  <si>
    <t>Gradska razvojna agencija</t>
  </si>
  <si>
    <t>4401332670009</t>
  </si>
  <si>
    <t>Opština Istočni Drvar</t>
  </si>
  <si>
    <t>105</t>
  </si>
  <si>
    <t>721111</t>
  </si>
  <si>
    <t>Prihodi od dividendi i udjela u profitu u javnim preduzećima i finansijskim institucijama</t>
  </si>
  <si>
    <t>Prihodi od dividendi i udjela u profitu u javnim preduzecima i finansijskim institucijama</t>
  </si>
  <si>
    <t>2002920</t>
  </si>
  <si>
    <t>Centar za razvoj i unapredenje sela</t>
  </si>
  <si>
    <t>4401369910000</t>
  </si>
  <si>
    <t>Grad Trebinje</t>
  </si>
  <si>
    <t>107</t>
  </si>
  <si>
    <t>721112</t>
  </si>
  <si>
    <t>Prihodi od davanja prava na eksploataciju prirodnih resursa, patenata i autorskih prava</t>
  </si>
  <si>
    <t>2002930</t>
  </si>
  <si>
    <t>Sportska dvorana Borik</t>
  </si>
  <si>
    <t>4400503020001</t>
  </si>
  <si>
    <t>Opština Višegrad</t>
  </si>
  <si>
    <t>113</t>
  </si>
  <si>
    <t>721224</t>
  </si>
  <si>
    <t>Prihodi od zakupnine zemljišta u svojini Republike</t>
  </si>
  <si>
    <t>4401404250000</t>
  </si>
  <si>
    <t>Opština Istočni Mostar</t>
  </si>
  <si>
    <t>136</t>
  </si>
  <si>
    <t>722111</t>
  </si>
  <si>
    <t>Republičke administrativne takse</t>
  </si>
  <si>
    <t>Republicke administrativne takse</t>
  </si>
  <si>
    <t>0005110</t>
  </si>
  <si>
    <t>4403845960005</t>
  </si>
  <si>
    <t>Opština Stanari</t>
  </si>
  <si>
    <t>138</t>
  </si>
  <si>
    <t>722112</t>
  </si>
  <si>
    <t>Posebna republička taksa</t>
  </si>
  <si>
    <t>Posebna republicka taksa</t>
  </si>
  <si>
    <t>0005120</t>
  </si>
  <si>
    <t>Distrikt Brčko</t>
  </si>
  <si>
    <t>016</t>
  </si>
  <si>
    <t>Distrikt</t>
  </si>
  <si>
    <t>722115</t>
  </si>
  <si>
    <t>Ostale administrativne takse po osnovu usluga MUP</t>
  </si>
  <si>
    <t>0005125</t>
  </si>
  <si>
    <t>Teritorijalna vatrogasna jedinica</t>
  </si>
  <si>
    <t>722118</t>
  </si>
  <si>
    <t>Posebna republička taksa na naftne derivate</t>
  </si>
  <si>
    <t>Posebna republicka taksa na naftne derivate</t>
  </si>
  <si>
    <t>0005130</t>
  </si>
  <si>
    <t>722119</t>
  </si>
  <si>
    <t>Naknada za prijem, odricanje i otpust u i iz državljanstva RS i BIH</t>
  </si>
  <si>
    <t>0005140</t>
  </si>
  <si>
    <t>722211</t>
  </si>
  <si>
    <t>Republičke sudske takse</t>
  </si>
  <si>
    <t>Republicke sudske takse</t>
  </si>
  <si>
    <t>1025001</t>
  </si>
  <si>
    <t>Vrhovni sud RS</t>
  </si>
  <si>
    <t>0005150</t>
  </si>
  <si>
    <t>Odjeljenje za privredu i poljoprivredu</t>
  </si>
  <si>
    <t>722321</t>
  </si>
  <si>
    <t>Boravišna taksa</t>
  </si>
  <si>
    <t>1048001</t>
  </si>
  <si>
    <t>Okružni sud Banja Luka</t>
  </si>
  <si>
    <t>0005160</t>
  </si>
  <si>
    <t>722331</t>
  </si>
  <si>
    <t>Naknada za evidentiranje naknade za opterećenje životne sredine otpadom</t>
  </si>
  <si>
    <t>1049001</t>
  </si>
  <si>
    <t>Okružni sud Bijeljina</t>
  </si>
  <si>
    <t>0005170</t>
  </si>
  <si>
    <t>Odjeljenje za stambeno-komunalne poslove i zaštitu životne sredine</t>
  </si>
  <si>
    <t>722332</t>
  </si>
  <si>
    <t>Naknada za upravljanje otpadom koji opterećuje životnu sredinu</t>
  </si>
  <si>
    <t>1050001</t>
  </si>
  <si>
    <t>Okružni sud Doboj</t>
  </si>
  <si>
    <t>0005180</t>
  </si>
  <si>
    <t>Odjeljenje za boračko-invalidsku i civilnu zaštitu</t>
  </si>
  <si>
    <t>722422</t>
  </si>
  <si>
    <t>Naknada za inostrana drumska motorna vozila</t>
  </si>
  <si>
    <t>1051001</t>
  </si>
  <si>
    <t>Okružni sud Istocno Sarajevo</t>
  </si>
  <si>
    <t>0005190</t>
  </si>
  <si>
    <t>722423</t>
  </si>
  <si>
    <t>Naknada za puteve koja se plaća pri registraciji vozila na motorni pogon</t>
  </si>
  <si>
    <t>1052001</t>
  </si>
  <si>
    <t>Okružni sud Trebinje</t>
  </si>
  <si>
    <t>0005210</t>
  </si>
  <si>
    <t>722424</t>
  </si>
  <si>
    <t>Naknada za korištenje mineralnih sirovina</t>
  </si>
  <si>
    <t>1060001</t>
  </si>
  <si>
    <t>Osnovni sud Banjaluka</t>
  </si>
  <si>
    <t>0005220</t>
  </si>
  <si>
    <t>722425</t>
  </si>
  <si>
    <t>Naknada za promjenu namjene poljoprivrednog zemljišta</t>
  </si>
  <si>
    <t>1061001</t>
  </si>
  <si>
    <t>Osnovni sud Mrkonjic Grad</t>
  </si>
  <si>
    <t>0005230</t>
  </si>
  <si>
    <t>Komunalna policija</t>
  </si>
  <si>
    <t>722427</t>
  </si>
  <si>
    <t>Naknada za Auto-moto savez RS</t>
  </si>
  <si>
    <t>1062001</t>
  </si>
  <si>
    <t>Osnovni sud Prnjavor</t>
  </si>
  <si>
    <t>0005240</t>
  </si>
  <si>
    <t>722433</t>
  </si>
  <si>
    <t>Naknada za korišćenje ostalih šumskih proizvoda</t>
  </si>
  <si>
    <t>1063001</t>
  </si>
  <si>
    <t>Osnovni sud Gradiška</t>
  </si>
  <si>
    <t>0005300</t>
  </si>
  <si>
    <t>722434</t>
  </si>
  <si>
    <t>Sredstva za proširenu reprodukciju šuma</t>
  </si>
  <si>
    <t>1064001</t>
  </si>
  <si>
    <t>Osnovni sud Prijedor</t>
  </si>
  <si>
    <t>0005301</t>
  </si>
  <si>
    <t>Socijalna zaštita</t>
  </si>
  <si>
    <t>722436</t>
  </si>
  <si>
    <t>Naknada za korištenje šuma i šumskog zemljišta u svojini Republike Srpske - prosta reprodukcija</t>
  </si>
  <si>
    <t>1065001</t>
  </si>
  <si>
    <t>Osnovni sud Novi Grad</t>
  </si>
  <si>
    <t>0005400</t>
  </si>
  <si>
    <t>Djeciji vrtic Cika Jova Zmaj</t>
  </si>
  <si>
    <t>722437</t>
  </si>
  <si>
    <t>Nadoknada za obavljanje poslova od opšteg interesa u šumama u privatnoj svojini</t>
  </si>
  <si>
    <t>1066001</t>
  </si>
  <si>
    <t>Osnovni sud Kotor Varoš</t>
  </si>
  <si>
    <t>0005500</t>
  </si>
  <si>
    <t>Centar za kulturu Semberija</t>
  </si>
  <si>
    <t>722438</t>
  </si>
  <si>
    <t>Nadoknade za zakup zemljišta, izuzimanje zemljišta, iskrcenu šumu i sredstva od nezakonito stečene k</t>
  </si>
  <si>
    <t>1067001</t>
  </si>
  <si>
    <t>Osnovni sud Bijeljina</t>
  </si>
  <si>
    <t>0005501</t>
  </si>
  <si>
    <t>Muzej Semberija</t>
  </si>
  <si>
    <t>722442</t>
  </si>
  <si>
    <t>Naknada za vode za piće u javnom vodosnabdijevanju</t>
  </si>
  <si>
    <t>1068001</t>
  </si>
  <si>
    <t>Osnovni sud Zvornik</t>
  </si>
  <si>
    <t>0005503</t>
  </si>
  <si>
    <t>SKUD Semberija</t>
  </si>
  <si>
    <t>722443</t>
  </si>
  <si>
    <t>Naknada za vode za druge namjene i druge slučajeve namjene za ljudsku upotrebu</t>
  </si>
  <si>
    <t>1069001</t>
  </si>
  <si>
    <t>Osnovni sud Trebinje</t>
  </si>
  <si>
    <t>0005510</t>
  </si>
  <si>
    <t>Turisticka organizacija</t>
  </si>
  <si>
    <t>722444</t>
  </si>
  <si>
    <t>Naknada za vode za navodnjavanje</t>
  </si>
  <si>
    <t>1070001</t>
  </si>
  <si>
    <t>Osnovni sud Foca</t>
  </si>
  <si>
    <t>0005600</t>
  </si>
  <si>
    <t>Profesionalna vatrogasna jedinica</t>
  </si>
  <si>
    <t>722445</t>
  </si>
  <si>
    <t>Naknada za vode i mineralne vode koje se koriste za flaširanje</t>
  </si>
  <si>
    <t>1071001</t>
  </si>
  <si>
    <t>Osnovni sud Doboj</t>
  </si>
  <si>
    <t>0005601</t>
  </si>
  <si>
    <t>Vatrogasno društvo Podrinje - Janja</t>
  </si>
  <si>
    <t>722446</t>
  </si>
  <si>
    <t>Naknada za za zaštitu voda koju plaćaju vlasnici transportnih sredstava koji koriste naftu ili naftn</t>
  </si>
  <si>
    <t>1072001</t>
  </si>
  <si>
    <t>Osnovni sud Teslic</t>
  </si>
  <si>
    <t>0005900</t>
  </si>
  <si>
    <t>Ostali budžetski korisnici</t>
  </si>
  <si>
    <t>722447</t>
  </si>
  <si>
    <t>Naknada za ispuštanje otpadnih voda</t>
  </si>
  <si>
    <t>1073001</t>
  </si>
  <si>
    <t>Osnovni sud Derventa</t>
  </si>
  <si>
    <t>0005910</t>
  </si>
  <si>
    <t>Agencija za razvoj malih i srednjih preduzeca</t>
  </si>
  <si>
    <t>722448</t>
  </si>
  <si>
    <t>Naknada za proiz. elektr. energije dobijene korištenjem hidroenergije</t>
  </si>
  <si>
    <t>1074001</t>
  </si>
  <si>
    <t>Osnovni sud Modrica</t>
  </si>
  <si>
    <t>0815054</t>
  </si>
  <si>
    <t>Gimnazija Filip Višnjic</t>
  </si>
  <si>
    <t>722452</t>
  </si>
  <si>
    <t>Naknade za izvršenje veterinarsko-sanitarne preglede</t>
  </si>
  <si>
    <t>1075001</t>
  </si>
  <si>
    <t>Osnovni sud Sokolac</t>
  </si>
  <si>
    <t>0815055</t>
  </si>
  <si>
    <t>722456</t>
  </si>
  <si>
    <t>Naknada za protivgradnu zaštitu</t>
  </si>
  <si>
    <t>1076001</t>
  </si>
  <si>
    <t>Osnovni sud Vlasenica</t>
  </si>
  <si>
    <t>0815056</t>
  </si>
  <si>
    <t>Poljoprivredna i medicinska škola</t>
  </si>
  <si>
    <t>722457</t>
  </si>
  <si>
    <t>Naknada za upotrebu vještackih đubriva i hemikalija za zaštitu bilja</t>
  </si>
  <si>
    <t>1077001</t>
  </si>
  <si>
    <t>Osnovni sud Višegrad</t>
  </si>
  <si>
    <t>0815057</t>
  </si>
  <si>
    <t>Tehnicka škola Mihajlo Pupin</t>
  </si>
  <si>
    <t>722458</t>
  </si>
  <si>
    <t>Naknade za korištenje lovnog fonda</t>
  </si>
  <si>
    <t>1078001</t>
  </si>
  <si>
    <t>Osnovni sud Srebrenica</t>
  </si>
  <si>
    <t>0815059</t>
  </si>
  <si>
    <t>Srednja strucna škola Janja</t>
  </si>
  <si>
    <t>722463</t>
  </si>
  <si>
    <t>Naknade za izvađeni materijal iz vodotokova</t>
  </si>
  <si>
    <t>1084001</t>
  </si>
  <si>
    <t>Viši privredni sud</t>
  </si>
  <si>
    <t>0818035</t>
  </si>
  <si>
    <t>Narodna biblioteka</t>
  </si>
  <si>
    <t>722464</t>
  </si>
  <si>
    <t>Naknada za vode za uzgoj riba</t>
  </si>
  <si>
    <t>1085001</t>
  </si>
  <si>
    <t>Okružni privredni sud Banjaluka</t>
  </si>
  <si>
    <t>0840011</t>
  </si>
  <si>
    <t>Muzicka škola S.S.Mokranjac</t>
  </si>
  <si>
    <t>722465</t>
  </si>
  <si>
    <t>Naknada za vode za industrijske procese, uključujući i termoelektrane</t>
  </si>
  <si>
    <t>1086001</t>
  </si>
  <si>
    <t>Okružni privredni sud Bijeljina</t>
  </si>
  <si>
    <t>722466</t>
  </si>
  <si>
    <t>Naknada za finansiranje premjera i uspostavu katastra nekretnina</t>
  </si>
  <si>
    <t>1087001</t>
  </si>
  <si>
    <t>Okružni privredni sud Doboj</t>
  </si>
  <si>
    <t>Bileća</t>
  </si>
  <si>
    <t>0006110</t>
  </si>
  <si>
    <t>722467</t>
  </si>
  <si>
    <t>Naknada za realizaciju posebnih mjera zaštite od pozara</t>
  </si>
  <si>
    <t>1088001</t>
  </si>
  <si>
    <t>Okružni privredni sud Istocno Sarajevo</t>
  </si>
  <si>
    <t>0006125</t>
  </si>
  <si>
    <t>722469</t>
  </si>
  <si>
    <t>Naknada za uzgoj riba u kavezima potopljenim u površinskim vodama</t>
  </si>
  <si>
    <t>1089001</t>
  </si>
  <si>
    <t>Okružni privredni sud Trebinje</t>
  </si>
  <si>
    <t>0006130</t>
  </si>
  <si>
    <t>Opštinska uprava</t>
  </si>
  <si>
    <t>722471</t>
  </si>
  <si>
    <t>Naknade troškova branilaca po službenoj dužnosti</t>
  </si>
  <si>
    <t>0006190</t>
  </si>
  <si>
    <t>722472</t>
  </si>
  <si>
    <t>Naknade ostalih troškova krivičnog postupka</t>
  </si>
  <si>
    <t>Naknada za evidentiranje naknade za opterecenje životne sredine otpadom</t>
  </si>
  <si>
    <t>0006200</t>
  </si>
  <si>
    <t>722481</t>
  </si>
  <si>
    <t>Naknada za priredivanje lutrijskih igara na sreću</t>
  </si>
  <si>
    <t>Naknada za upravljanje otpadom koji opterecuje životnu sredinu</t>
  </si>
  <si>
    <t>0006300</t>
  </si>
  <si>
    <t>722482</t>
  </si>
  <si>
    <t>Naknada za priređivanje elektronskih lutrijskih igara na sreću</t>
  </si>
  <si>
    <t>0006400</t>
  </si>
  <si>
    <t>JU za predskolsko vaspitanje i obrazovanje "Buducnost"</t>
  </si>
  <si>
    <t>722483</t>
  </si>
  <si>
    <t>Naknada za priređivanje elektronskih igara na sreću u kazinu</t>
  </si>
  <si>
    <t>Naknada za puteve koja se placa pri registraciji vozila na motorni pogon</t>
  </si>
  <si>
    <t>0006500</t>
  </si>
  <si>
    <t>JU Kulturno - sportski centar</t>
  </si>
  <si>
    <t>722484</t>
  </si>
  <si>
    <t>Naknada za priređivanje kladioničkih igara na sreću</t>
  </si>
  <si>
    <t>0006510</t>
  </si>
  <si>
    <t>JU Dom kulture</t>
  </si>
  <si>
    <t>722485</t>
  </si>
  <si>
    <t>Naknada za priređivanje igara na sreću na automatima</t>
  </si>
  <si>
    <t>0006520</t>
  </si>
  <si>
    <t>JU Informativni centar Radio Bileca</t>
  </si>
  <si>
    <t>722486</t>
  </si>
  <si>
    <t>Naknada za priređivanje internet igara na sreću</t>
  </si>
  <si>
    <t>0006600</t>
  </si>
  <si>
    <t>Opstinska organizacija za protivpozarnu zastitu</t>
  </si>
  <si>
    <t>722487</t>
  </si>
  <si>
    <t>Naknada za priređivanje zabavnih igara</t>
  </si>
  <si>
    <t>Naknada za korišcenje ostalih šumskih proizvoda</t>
  </si>
  <si>
    <t>0006920</t>
  </si>
  <si>
    <t>Turisticka organizacija opstine</t>
  </si>
  <si>
    <t>722488</t>
  </si>
  <si>
    <t>Naknada za priređivanje nagradnih igara</t>
  </si>
  <si>
    <t>0815083</t>
  </si>
  <si>
    <t>SSC "Golub Kures" Bileca</t>
  </si>
  <si>
    <t>722489</t>
  </si>
  <si>
    <t>Ostale naknade za priređivanje igara na sreću</t>
  </si>
  <si>
    <t>0818030</t>
  </si>
  <si>
    <t>Narodna biblioteka "Vladimir Gacinovic" Bileca</t>
  </si>
  <si>
    <t>722491</t>
  </si>
  <si>
    <t>Koncesione naknade za korištenje prirodnih i drugih dobara od opšteg interesa</t>
  </si>
  <si>
    <t>722511</t>
  </si>
  <si>
    <t>Prihodi republičkih organa i organizacija</t>
  </si>
  <si>
    <t>Nadoknade za zakup zemljišta, izuzimanje zemljišta, iskrcenu šumu i sredstva od nezakonito stecene k</t>
  </si>
  <si>
    <t>Kozarska Dubica</t>
  </si>
  <si>
    <t>0007110</t>
  </si>
  <si>
    <t>722513</t>
  </si>
  <si>
    <t>Carinsko evidentiranje</t>
  </si>
  <si>
    <t>Naknada za vode za pice u javnom vodosnabdijevanju</t>
  </si>
  <si>
    <t>0007120</t>
  </si>
  <si>
    <t>722515</t>
  </si>
  <si>
    <t>Posebna taksa u postupku prinudne naplate</t>
  </si>
  <si>
    <t>Naknada za vode za druge namjene i druge slucajeve namjene za ljudsku upotrebu</t>
  </si>
  <si>
    <t>0007125</t>
  </si>
  <si>
    <t>723111</t>
  </si>
  <si>
    <t>Novčane kazne za prekršaje i troškovi prekršajnog postupka za prekršaje propisane zakonom</t>
  </si>
  <si>
    <t>0007130</t>
  </si>
  <si>
    <t>Odjeljenje za opštu upravu i boračko-invalidsku zaštitu</t>
  </si>
  <si>
    <t>723114</t>
  </si>
  <si>
    <t>Novčane kazne za krivična djela</t>
  </si>
  <si>
    <t>0007140</t>
  </si>
  <si>
    <t>Odjeljenje za finansije, računovodstvo i naplatu budžeta</t>
  </si>
  <si>
    <t>723115</t>
  </si>
  <si>
    <t>Novčane kazne za prekršaje, koje izriču nadležni republički organi</t>
  </si>
  <si>
    <t>Naknada za za zaštitu voda koju placaju vlasnici transportnih sredstava koji koriste naftu ili naftn</t>
  </si>
  <si>
    <t>0007150</t>
  </si>
  <si>
    <t>723118</t>
  </si>
  <si>
    <t>Oduzeta imovin. korist i sred. dobijena prodajom oduzetih predmeta iz nadležnosti Rep. tržišne inspek.</t>
  </si>
  <si>
    <t>0007151</t>
  </si>
  <si>
    <t>Odjeljenje za poljoprivredu</t>
  </si>
  <si>
    <t>723119</t>
  </si>
  <si>
    <t>Oduzeta sredstva i imovinska korist u postupcima iz nadležnosti republičkih organa</t>
  </si>
  <si>
    <t>Naknada za proiz.elektr.energije dobijene korištenjem hidroenergije</t>
  </si>
  <si>
    <t>0007160</t>
  </si>
  <si>
    <t>Odjeljenje za stambeno-komunalne poslove</t>
  </si>
  <si>
    <t>729113</t>
  </si>
  <si>
    <t>Ostali republički neporeski prihodi</t>
  </si>
  <si>
    <t>0007170</t>
  </si>
  <si>
    <t>729114</t>
  </si>
  <si>
    <t>Ostali ukinuti republički prihodi</t>
  </si>
  <si>
    <t>0007190</t>
  </si>
  <si>
    <t>711113</t>
  </si>
  <si>
    <t>Porez na prihode od poljoprivrede i šumarstva</t>
  </si>
  <si>
    <t>Naknada za upotrebu vještackih dubriva i hemikalija za zaštitu bilja</t>
  </si>
  <si>
    <t>0007300</t>
  </si>
  <si>
    <t>714111</t>
  </si>
  <si>
    <t>Porez na imovinu</t>
  </si>
  <si>
    <t>0007400</t>
  </si>
  <si>
    <t>Djeciji vrtic Pcelica</t>
  </si>
  <si>
    <t>714112</t>
  </si>
  <si>
    <t>Porez na nepokretnosti</t>
  </si>
  <si>
    <t>Naknade za izvadeni materijal iz vodotokova</t>
  </si>
  <si>
    <t>0007600</t>
  </si>
  <si>
    <t>Vatrogasna jedinica</t>
  </si>
  <si>
    <t>714211</t>
  </si>
  <si>
    <t>Porez na nasljeđe i poklon</t>
  </si>
  <si>
    <t>0007910</t>
  </si>
  <si>
    <t>Lokalna agencija za razvoj</t>
  </si>
  <si>
    <t>714311</t>
  </si>
  <si>
    <t>Porez na prenos nepokretnosti i prava</t>
  </si>
  <si>
    <t>Naknada za vode za industrijske procese, ukljucujuci i termoelektrane</t>
  </si>
  <si>
    <t>0007920</t>
  </si>
  <si>
    <t>Opštinska turisticka organizacija</t>
  </si>
  <si>
    <t>719113</t>
  </si>
  <si>
    <t>Porez na dobitke od igara na sreću</t>
  </si>
  <si>
    <t>0815034</t>
  </si>
  <si>
    <t>MSŠ Nikola Tesla</t>
  </si>
  <si>
    <t>721223</t>
  </si>
  <si>
    <t>Prihodi od zemljišne rente</t>
  </si>
  <si>
    <t>0818006</t>
  </si>
  <si>
    <t>Centar za informisanje i kulturu</t>
  </si>
  <si>
    <t>722121</t>
  </si>
  <si>
    <t>Opštinske administrativne takse</t>
  </si>
  <si>
    <t>0818067</t>
  </si>
  <si>
    <t>JU Narodna biblioteka Kozarska Dubica</t>
  </si>
  <si>
    <t>722131</t>
  </si>
  <si>
    <t>Gradske administrativne takse</t>
  </si>
  <si>
    <t>722311</t>
  </si>
  <si>
    <t>Komunalne takse za držanje životinja</t>
  </si>
  <si>
    <t>Gradiška</t>
  </si>
  <si>
    <t>0008110</t>
  </si>
  <si>
    <t>Stručna služba Skupštine opštine</t>
  </si>
  <si>
    <t>722312</t>
  </si>
  <si>
    <t>Komunalne takse na firmu</t>
  </si>
  <si>
    <t>0008120</t>
  </si>
  <si>
    <t>Kabinet načelnika opštine</t>
  </si>
  <si>
    <t>722313</t>
  </si>
  <si>
    <t>Komunalne taksa za držanje motornih drumskih i priključnih vozila</t>
  </si>
  <si>
    <t>0008125</t>
  </si>
  <si>
    <t>722314</t>
  </si>
  <si>
    <t>Komunalna taksa za korišćenje prostora na javnim površinama ili ispred poslovnog prostora u poslovne svrhe</t>
  </si>
  <si>
    <t>0008130</t>
  </si>
  <si>
    <t>722315</t>
  </si>
  <si>
    <t>Komunalna taksa za držanje sredstava za igru</t>
  </si>
  <si>
    <t>0008140</t>
  </si>
  <si>
    <t>722316</t>
  </si>
  <si>
    <t>Komunalna taksa za priređivanje muzičkog programa u ugostiteljskim objektima</t>
  </si>
  <si>
    <t>0008150</t>
  </si>
  <si>
    <t>722317</t>
  </si>
  <si>
    <t>Komunalna taksa za korišćenje vitrina radi izlaganja robe van poslovne prostorije</t>
  </si>
  <si>
    <t>0008160</t>
  </si>
  <si>
    <t>722318</t>
  </si>
  <si>
    <t>Komunalna taksa za korišćenje reklamnih panoa</t>
  </si>
  <si>
    <t>0008170</t>
  </si>
  <si>
    <t>Odjeljenje za urbanizam, građenje, komunalne i stambene poslove</t>
  </si>
  <si>
    <t>722319</t>
  </si>
  <si>
    <t>Komunalna taksa za korišćenje prostora za parkiranje motornih, drumskih i priključnih vozila na uređenim i obilježenim mjestima koje je za to odredila SO</t>
  </si>
  <si>
    <t>0008180</t>
  </si>
  <si>
    <t>722391</t>
  </si>
  <si>
    <t>Komunalna taksa za korišćenje slobodnih površina za kampove postavljanje šatora ili druge oblike privremenog korišćenja</t>
  </si>
  <si>
    <t>0008190</t>
  </si>
  <si>
    <t>722392</t>
  </si>
  <si>
    <t>Komunalna taksa za držanje i korišćenje poslovnih prostorija i poslovnih naprava na vodi, osim pristana koji se koristi u pograničnom riječnom saobraćaju</t>
  </si>
  <si>
    <t>0008210</t>
  </si>
  <si>
    <t>Odjeljenje za razvoj</t>
  </si>
  <si>
    <t>722393</t>
  </si>
  <si>
    <t>Komunalna taksa za držanje i korišćenje čamaca i splavova na vodi, osim čamaca koje koriste organizacije koje vrše održavanje i obilježavanje plovnih puteva, državni organi, organi lokalne samouprave</t>
  </si>
  <si>
    <t>0008220</t>
  </si>
  <si>
    <t>Odjeljenje za inspekcije</t>
  </si>
  <si>
    <t>722394</t>
  </si>
  <si>
    <t>Komunalna taksa za držanje restorana i drugih ugostiteljskih i zabavnih objekata na vodi</t>
  </si>
  <si>
    <t>0008230</t>
  </si>
  <si>
    <t>722395</t>
  </si>
  <si>
    <t>Komunalna taksa za korišćenje obale u poslovne svrhe</t>
  </si>
  <si>
    <t>0008300</t>
  </si>
  <si>
    <t>Centar za socijalni rad Gradiska</t>
  </si>
  <si>
    <t>722396</t>
  </si>
  <si>
    <t>Komunalne takse na ostale predmete taksiranja</t>
  </si>
  <si>
    <t>0008301</t>
  </si>
  <si>
    <t>722411</t>
  </si>
  <si>
    <t>Naknada za uređivanje građevinskog zemljišta</t>
  </si>
  <si>
    <t>0008400</t>
  </si>
  <si>
    <t>Predskolska ustanova Lepa Radic Gradiska</t>
  </si>
  <si>
    <t>722412</t>
  </si>
  <si>
    <t>Naknada za korišćenje građevinskog zemljišta</t>
  </si>
  <si>
    <t>0008510</t>
  </si>
  <si>
    <t>Zavicajni muzej Gradiska</t>
  </si>
  <si>
    <t>722421</t>
  </si>
  <si>
    <t>Naknada za korišćenje puteva</t>
  </si>
  <si>
    <t>0008520</t>
  </si>
  <si>
    <t>Dom kulture Gradiska</t>
  </si>
  <si>
    <t>722435</t>
  </si>
  <si>
    <t>Naknada za korišćenje šuma i šumskog zemljišta – Sredstva za razvoj nerazvijenih dijelova opštine ostvarena prodajom šumskih sortimenata</t>
  </si>
  <si>
    <t>0008600</t>
  </si>
  <si>
    <t>Profesionalna vatrogasna jedinica Gradiska</t>
  </si>
  <si>
    <t>722449</t>
  </si>
  <si>
    <t>Naknada za odvodnjavanje (od pravnih lica i građana)</t>
  </si>
  <si>
    <t>0008920</t>
  </si>
  <si>
    <t>722461</t>
  </si>
  <si>
    <t>Naknada za korišćenje komunalnih dobara od opšteg interesa</t>
  </si>
  <si>
    <t>0815015</t>
  </si>
  <si>
    <t>Gimnazija Gradiska</t>
  </si>
  <si>
    <t>722462</t>
  </si>
  <si>
    <t>Naknada za korišćenje mineralnih voda</t>
  </si>
  <si>
    <t>0815016</t>
  </si>
  <si>
    <t>Tehnicka škola Gradiska</t>
  </si>
  <si>
    <t>722468</t>
  </si>
  <si>
    <t>Naknada za korišćenje prirodnih resursa u svrhu proizvodnje električne energije</t>
  </si>
  <si>
    <t>0815017</t>
  </si>
  <si>
    <t>Srednja strucna i tehnicka škola Gradiska</t>
  </si>
  <si>
    <t>722521</t>
  </si>
  <si>
    <t>Prihodi opštinskih organa uprave</t>
  </si>
  <si>
    <t>0818004</t>
  </si>
  <si>
    <t>Narodna biblioteka Gradiska</t>
  </si>
  <si>
    <t>722591</t>
  </si>
  <si>
    <t>Vlastiti prihodi budžetskih korisnika</t>
  </si>
  <si>
    <t>723121</t>
  </si>
  <si>
    <t>Novčane kazne izrečene u prekršajnom postupku za prekršaje propisne aktom skupštine opštine kao i oduzeta imovinska korist u tom postupku</t>
  </si>
  <si>
    <t>Krupa Na Uni</t>
  </si>
  <si>
    <t>0009110</t>
  </si>
  <si>
    <t>729121</t>
  </si>
  <si>
    <t>Samodoprinos na teretoriji opštine / grada</t>
  </si>
  <si>
    <t>0009130</t>
  </si>
  <si>
    <t>729124</t>
  </si>
  <si>
    <t>Ostali opštinski neporeski prihodi</t>
  </si>
  <si>
    <t>0009190</t>
  </si>
  <si>
    <t>Naknade ostalih troškova krivicnog postupka</t>
  </si>
  <si>
    <t>Brod</t>
  </si>
  <si>
    <t>0010110</t>
  </si>
  <si>
    <t>0010120</t>
  </si>
  <si>
    <t>0010125</t>
  </si>
  <si>
    <t>0010130</t>
  </si>
  <si>
    <t>0010140</t>
  </si>
  <si>
    <t>0010150</t>
  </si>
  <si>
    <t>0010160</t>
  </si>
  <si>
    <t>0010170</t>
  </si>
  <si>
    <t>0010180</t>
  </si>
  <si>
    <t>Odjeljenje za poljoprivredu i razvoj sela</t>
  </si>
  <si>
    <t>0010200</t>
  </si>
  <si>
    <t>MZ CENTAR SRPSKI BROD</t>
  </si>
  <si>
    <t>0010300</t>
  </si>
  <si>
    <t>CENTAR ZA SOCIJALNI RAD SRPSKI BROD</t>
  </si>
  <si>
    <t>0010400</t>
  </si>
  <si>
    <t>DJECIJE OBDANIŠTE BELI AN?EO SRPSKI BROD</t>
  </si>
  <si>
    <t>0010600</t>
  </si>
  <si>
    <t>TERITORIJALNA VATROGASNA JEDINICA SRPSKI BROD</t>
  </si>
  <si>
    <t>0815047</t>
  </si>
  <si>
    <t>SREDNJA ŠKOLA NIKOLA TESLA SRPSKI BROD</t>
  </si>
  <si>
    <t>0818048</t>
  </si>
  <si>
    <t>NARODNA BIBLIOTEKA SRPSKI BROD</t>
  </si>
  <si>
    <t>Novi Grad</t>
  </si>
  <si>
    <t>0011110</t>
  </si>
  <si>
    <t>Stručna služba Skupštine opštine i načelnika opštine</t>
  </si>
  <si>
    <t>0011120</t>
  </si>
  <si>
    <t>0011121</t>
  </si>
  <si>
    <t>Služba za zajedničke poslove</t>
  </si>
  <si>
    <t>0011122</t>
  </si>
  <si>
    <t>Odsjek za inspekcijske poslove i komunalnu policiju</t>
  </si>
  <si>
    <t>0011123</t>
  </si>
  <si>
    <t>Odsjek za javne nabavke, investicije i nadzor</t>
  </si>
  <si>
    <t>0011124</t>
  </si>
  <si>
    <t>0011130</t>
  </si>
  <si>
    <t>0011140</t>
  </si>
  <si>
    <t>Odjeljenje za budžet i finansije</t>
  </si>
  <si>
    <t>0011150</t>
  </si>
  <si>
    <t>0011160</t>
  </si>
  <si>
    <t>Odjeljenje za prostorno uređenje i stambeno komunalne poslove</t>
  </si>
  <si>
    <t>0011170</t>
  </si>
  <si>
    <t>0011300</t>
  </si>
  <si>
    <t>0011400</t>
  </si>
  <si>
    <t>Djecije obdanište Pcelica Maja</t>
  </si>
  <si>
    <t>0011500</t>
  </si>
  <si>
    <t>Kulturno obrazovni centar</t>
  </si>
  <si>
    <t>Naknada za priredivanje lutrijskih igara na srecu</t>
  </si>
  <si>
    <t>0815035</t>
  </si>
  <si>
    <t>Gimanizija Petar Kocic</t>
  </si>
  <si>
    <t>Naknada za priredivanje elektronskih lutrijskih igara na srecu</t>
  </si>
  <si>
    <t>0815036</t>
  </si>
  <si>
    <t>Mješovita škola Ðuro Radmanovic</t>
  </si>
  <si>
    <t>Naknada za priredivanje elektronskih igara na srecu u kazinu</t>
  </si>
  <si>
    <t>0818012</t>
  </si>
  <si>
    <t>Naknada za priredivanje kladionickih igara na srecu</t>
  </si>
  <si>
    <t>Naknada za priredivanje igara na srecu na automatima</t>
  </si>
  <si>
    <t>Petrovac</t>
  </si>
  <si>
    <t>0012110</t>
  </si>
  <si>
    <t>Naknada za priredivanje internet igara na srecu</t>
  </si>
  <si>
    <t>0012130</t>
  </si>
  <si>
    <t>Naknada za priredivanje zabavnih igara</t>
  </si>
  <si>
    <t>0012190</t>
  </si>
  <si>
    <t>Naknada za priredivanje nagradnih igara</t>
  </si>
  <si>
    <t>0012920</t>
  </si>
  <si>
    <t>Ostale naknade za priredivanje igara na srecu</t>
  </si>
  <si>
    <t>Šamac</t>
  </si>
  <si>
    <t>0013110</t>
  </si>
  <si>
    <t>Prihodi republickih organa i organizacija</t>
  </si>
  <si>
    <t>0419000</t>
  </si>
  <si>
    <t>Republicka uprava za inspekcijske poslove</t>
  </si>
  <si>
    <t>0013120</t>
  </si>
  <si>
    <t>0419001</t>
  </si>
  <si>
    <t>Republicka uprava za inspek.poslove-Odjeljenje Banjaluka</t>
  </si>
  <si>
    <t>0013125</t>
  </si>
  <si>
    <t>0419002</t>
  </si>
  <si>
    <t>Republicka uprava za inspek.poslove-Odjeljenje Prijedor</t>
  </si>
  <si>
    <t>0013130</t>
  </si>
  <si>
    <t>0419003</t>
  </si>
  <si>
    <t>Republicka uprava za inspek.poslove-Odjeljenje Doboj</t>
  </si>
  <si>
    <t>0013140</t>
  </si>
  <si>
    <t>0419004</t>
  </si>
  <si>
    <t>Republicka uprava za inspek.poslove-Odjeljenje Bijeljina</t>
  </si>
  <si>
    <t>0013150</t>
  </si>
  <si>
    <t>0419005</t>
  </si>
  <si>
    <t>Republicka uprava za inspek.poslove-Odjeljenje I.Sarajevo</t>
  </si>
  <si>
    <t>0013151</t>
  </si>
  <si>
    <t>Služba za društvene djelatnosti</t>
  </si>
  <si>
    <t>0419006</t>
  </si>
  <si>
    <t>Republicka uprava za inspek.poslove-Odjeljenje Trebinje</t>
  </si>
  <si>
    <t>0013160</t>
  </si>
  <si>
    <t>Odjeljenje za prostorno uređenje i stambeno-komunalne poslove</t>
  </si>
  <si>
    <t>0419007</t>
  </si>
  <si>
    <t>Republicka uprava za inspek.poslove-Centrala</t>
  </si>
  <si>
    <t>0013190</t>
  </si>
  <si>
    <t>0818062</t>
  </si>
  <si>
    <t>Narodna biblioteka (Ribnik)</t>
  </si>
  <si>
    <t>0013200</t>
  </si>
  <si>
    <t>1047001</t>
  </si>
  <si>
    <t>Okružno tužilaštvo Trebinje</t>
  </si>
  <si>
    <t>0013300</t>
  </si>
  <si>
    <t>CENTAR ZA SOCIJALNI RAD ŠAMAC</t>
  </si>
  <si>
    <t>1053001</t>
  </si>
  <si>
    <t>Posebno tužilaštvo za suzbijanje organizovanog i najtežih oblika privrednog kriminala- specijalno tu</t>
  </si>
  <si>
    <t>0013301</t>
  </si>
  <si>
    <t>1855014</t>
  </si>
  <si>
    <t>MTiT-Sektor trgovine</t>
  </si>
  <si>
    <t>0013400</t>
  </si>
  <si>
    <t>DJECIJE OBDANIŠTE RADOST ŠAMAC</t>
  </si>
  <si>
    <t>1855015</t>
  </si>
  <si>
    <t>MTiT-Sektor turizma i ugostiteljstva</t>
  </si>
  <si>
    <t>0013600</t>
  </si>
  <si>
    <t>PROFESIONALNA VATROGASNA JEDINICA</t>
  </si>
  <si>
    <t>3710001</t>
  </si>
  <si>
    <t>Ministarstvo za porodicu, omladinu i sport</t>
  </si>
  <si>
    <t>0013920</t>
  </si>
  <si>
    <t>TURISTICKA ORGANIZACIJA</t>
  </si>
  <si>
    <t>0101001</t>
  </si>
  <si>
    <t>Predsjednik RS</t>
  </si>
  <si>
    <t>0815053</t>
  </si>
  <si>
    <t>SREDNJA ŠKOLA NIKOLA TESLA ŠAMAC</t>
  </si>
  <si>
    <t>0202001</t>
  </si>
  <si>
    <t>Narodna skupština RS</t>
  </si>
  <si>
    <t>0818040</t>
  </si>
  <si>
    <t>NARODNA BIBLIOTEKA ŠAMAC</t>
  </si>
  <si>
    <t>0204001</t>
  </si>
  <si>
    <t>Vijece naroda RS</t>
  </si>
  <si>
    <t>1546006</t>
  </si>
  <si>
    <t>Pružanje strucnih usluga u poljoprivredi</t>
  </si>
  <si>
    <t>Bratunac</t>
  </si>
  <si>
    <t>0015110</t>
  </si>
  <si>
    <t>1054001</t>
  </si>
  <si>
    <t>Kazneno-popravni zavod Banjaluka</t>
  </si>
  <si>
    <t>0015125</t>
  </si>
  <si>
    <t>Služba profesionalne vatrogasne jedinice Bratunac</t>
  </si>
  <si>
    <t>1055001</t>
  </si>
  <si>
    <t>Kazneno-popravni zavod Foca</t>
  </si>
  <si>
    <t>0015130</t>
  </si>
  <si>
    <t>1056001</t>
  </si>
  <si>
    <t>Okružni zatvor Bijeljina</t>
  </si>
  <si>
    <t>0015140</t>
  </si>
  <si>
    <t>1057001</t>
  </si>
  <si>
    <t>Okružni zatvor Doboj</t>
  </si>
  <si>
    <t>0015150</t>
  </si>
  <si>
    <t>1058001</t>
  </si>
  <si>
    <t>Kazneno-popravni zavod I.Sarajevo</t>
  </si>
  <si>
    <t>0015160</t>
  </si>
  <si>
    <t>0304001</t>
  </si>
  <si>
    <t>Ustavni sud RS</t>
  </si>
  <si>
    <t>0015190</t>
  </si>
  <si>
    <t>0405001</t>
  </si>
  <si>
    <t>Vlada RS</t>
  </si>
  <si>
    <t>0015200</t>
  </si>
  <si>
    <t>0407001</t>
  </si>
  <si>
    <t>Vazhuhoplovni servis RS</t>
  </si>
  <si>
    <t>0015300</t>
  </si>
  <si>
    <t>Centar za socijalni rad Bratunac</t>
  </si>
  <si>
    <t>0411001</t>
  </si>
  <si>
    <t>Republicki sekretarijat za zakonodavstvo</t>
  </si>
  <si>
    <t>0015301</t>
  </si>
  <si>
    <t>0413001</t>
  </si>
  <si>
    <t>Agencija za državnu upravu</t>
  </si>
  <si>
    <t>0015400</t>
  </si>
  <si>
    <t>Djecije obdanište Radost Bratunac</t>
  </si>
  <si>
    <t>0414001</t>
  </si>
  <si>
    <t>Odbor državne uprave za žalbe</t>
  </si>
  <si>
    <t>0015600</t>
  </si>
  <si>
    <t>Profesionalna vatrogasna jedinica Bratunac</t>
  </si>
  <si>
    <t>0416001</t>
  </si>
  <si>
    <t>Gender centar - Centar za jednakost i ravnopravnost polova</t>
  </si>
  <si>
    <t>0815067</t>
  </si>
  <si>
    <t>Srednjoškolski centar Bratunac</t>
  </si>
  <si>
    <t>0417001</t>
  </si>
  <si>
    <t>Kancelarija pravnog predstavnika</t>
  </si>
  <si>
    <t>0818022</t>
  </si>
  <si>
    <t>JU Narodna biblioteka, Centar za kulturu Bratunac</t>
  </si>
  <si>
    <t>0712100</t>
  </si>
  <si>
    <t xml:space="preserve">Ministarstvo u sjedištu                                       </t>
  </si>
  <si>
    <t>0712101</t>
  </si>
  <si>
    <t>Kabinet i služba ministra</t>
  </si>
  <si>
    <t>Čajniče</t>
  </si>
  <si>
    <t>0023110</t>
  </si>
  <si>
    <t>0712102</t>
  </si>
  <si>
    <t>Direktor policije</t>
  </si>
  <si>
    <t>0023130</t>
  </si>
  <si>
    <t>0712103</t>
  </si>
  <si>
    <t>Uprava policije</t>
  </si>
  <si>
    <t>0023190</t>
  </si>
  <si>
    <t>0712104</t>
  </si>
  <si>
    <t>Uprava kriminalisticke policije</t>
  </si>
  <si>
    <t>0023200</t>
  </si>
  <si>
    <t>Mjesna zajednica - Medjurjecje</t>
  </si>
  <si>
    <t>0712107</t>
  </si>
  <si>
    <t>Uprava za pravne i kadrovske poslove</t>
  </si>
  <si>
    <t>0023300</t>
  </si>
  <si>
    <t>0712108</t>
  </si>
  <si>
    <t>Uprava za materijalno-finansijske i imovinske poslove</t>
  </si>
  <si>
    <t>0023400</t>
  </si>
  <si>
    <t>Djecije obdaniste</t>
  </si>
  <si>
    <t>0712109</t>
  </si>
  <si>
    <t>Uprava za policijsko obrazovanje</t>
  </si>
  <si>
    <t>0023500</t>
  </si>
  <si>
    <t>JU Dom kulture "Filip Višnjic" Cajnice</t>
  </si>
  <si>
    <t>0712110</t>
  </si>
  <si>
    <t>Specijalna jedinica policije</t>
  </si>
  <si>
    <t>0815076</t>
  </si>
  <si>
    <t>Srednjoškolski centar "P.P.Njegoš" Cajnice</t>
  </si>
  <si>
    <t>0712200</t>
  </si>
  <si>
    <t xml:space="preserve">CJB Banjaluka </t>
  </si>
  <si>
    <t>0818027</t>
  </si>
  <si>
    <t>Narodna biblioteka "Branko Copic" Cajnice</t>
  </si>
  <si>
    <t>0712201</t>
  </si>
  <si>
    <t>Jedinica za podršku BL</t>
  </si>
  <si>
    <t>0712203</t>
  </si>
  <si>
    <t>Jedinica za podršku Mrkonjic Grad</t>
  </si>
  <si>
    <t>Čelinac</t>
  </si>
  <si>
    <t>0025110</t>
  </si>
  <si>
    <t>0712204</t>
  </si>
  <si>
    <t>Policijska stanica BL I</t>
  </si>
  <si>
    <t>0025111</t>
  </si>
  <si>
    <t>0712205</t>
  </si>
  <si>
    <t>Policijska stanica BL II</t>
  </si>
  <si>
    <t>0025120</t>
  </si>
  <si>
    <t>0712206</t>
  </si>
  <si>
    <t>Policijska stanica BL III</t>
  </si>
  <si>
    <t>0025121</t>
  </si>
  <si>
    <t>Stručna služba načelnika</t>
  </si>
  <si>
    <t>0712207</t>
  </si>
  <si>
    <t>Plocijska stanica Bronzani Majdan</t>
  </si>
  <si>
    <t>0025130</t>
  </si>
  <si>
    <t>0712208</t>
  </si>
  <si>
    <t>Policijska stanica Potkozarje</t>
  </si>
  <si>
    <t>0025140</t>
  </si>
  <si>
    <t>0712209</t>
  </si>
  <si>
    <t>Policijska stanica za bezbjednost saobracaja Banja Luka</t>
  </si>
  <si>
    <t>0025150</t>
  </si>
  <si>
    <t>0712210</t>
  </si>
  <si>
    <t>Policijska stanica za bezbjednost saobracaja Prnjavor</t>
  </si>
  <si>
    <t>0025160</t>
  </si>
  <si>
    <t>Odjeljenje za prostorno uređenje, stambeno i komunalne poslove</t>
  </si>
  <si>
    <t>0712211</t>
  </si>
  <si>
    <t>Policijska stanica za bezbjednost saobracaja Gradiška</t>
  </si>
  <si>
    <t>0025220</t>
  </si>
  <si>
    <t>Odjeljenje za inspekcijske poslove i komunalnu policiju</t>
  </si>
  <si>
    <t>0712213</t>
  </si>
  <si>
    <t>Policijska stanica za bezbjednost saobracaja Mrkonjic Grad</t>
  </si>
  <si>
    <t>0025300</t>
  </si>
  <si>
    <t>0712214</t>
  </si>
  <si>
    <t>Sektor kriminalisticke policije</t>
  </si>
  <si>
    <t>0025401</t>
  </si>
  <si>
    <t>Djeciji vrtic Neven</t>
  </si>
  <si>
    <t>0712217</t>
  </si>
  <si>
    <t xml:space="preserve">Odjeljenje za pravne i kadrovske poslove </t>
  </si>
  <si>
    <t>0025501</t>
  </si>
  <si>
    <t>Centar za kult., fiz. kult., obraz. i informisanje</t>
  </si>
  <si>
    <t>0712218</t>
  </si>
  <si>
    <t>Odjeljenje za zaštitu od požara</t>
  </si>
  <si>
    <t>0815018</t>
  </si>
  <si>
    <t>Srednja škola</t>
  </si>
  <si>
    <t>0712219</t>
  </si>
  <si>
    <t>Odjeljenje za materijalno-finansijske i tehnicke poslove</t>
  </si>
  <si>
    <t>0818050</t>
  </si>
  <si>
    <t>Narodna biblioteka Ivo Andric</t>
  </si>
  <si>
    <t>0712220</t>
  </si>
  <si>
    <t>Policijska stanica Gradiška</t>
  </si>
  <si>
    <t>0712221</t>
  </si>
  <si>
    <t>Policijska stanica Laktaši</t>
  </si>
  <si>
    <t>Derventa</t>
  </si>
  <si>
    <t>0027110</t>
  </si>
  <si>
    <t>0712222</t>
  </si>
  <si>
    <t>Policijska stanica Prnjavor</t>
  </si>
  <si>
    <t>0027120</t>
  </si>
  <si>
    <t>0712223</t>
  </si>
  <si>
    <t>Policijska stanica Srbac</t>
  </si>
  <si>
    <t>0027125</t>
  </si>
  <si>
    <t>Odsjek Civilne zaštite i Teritorijalne vatrogasne jedinice</t>
  </si>
  <si>
    <t>0712224</t>
  </si>
  <si>
    <t>Policijska stanica Kneževo</t>
  </si>
  <si>
    <t>0027130</t>
  </si>
  <si>
    <t>0712225</t>
  </si>
  <si>
    <t>Policijska stanica Celinac</t>
  </si>
  <si>
    <t>0027140</t>
  </si>
  <si>
    <t>0712226</t>
  </si>
  <si>
    <t>Policijska stanica Kotor Varoš</t>
  </si>
  <si>
    <t>0027150</t>
  </si>
  <si>
    <t>0712236</t>
  </si>
  <si>
    <t>Stanica javne bezbjednosti Mrkonjic Grad</t>
  </si>
  <si>
    <t>0027160</t>
  </si>
  <si>
    <t>0712237</t>
  </si>
  <si>
    <t>Policijska stanica Jezero</t>
  </si>
  <si>
    <t>0027170</t>
  </si>
  <si>
    <t>0712240</t>
  </si>
  <si>
    <t>Stanicno odjeljenje policije Kupres</t>
  </si>
  <si>
    <t>0027180</t>
  </si>
  <si>
    <t>0712241</t>
  </si>
  <si>
    <t>Policijska stanica Šipovo</t>
  </si>
  <si>
    <t>0027200</t>
  </si>
  <si>
    <t>MZ KOSTREŠ DERVENTA</t>
  </si>
  <si>
    <t>0712242</t>
  </si>
  <si>
    <t>Policijska stanica Ribnik</t>
  </si>
  <si>
    <t>0027300</t>
  </si>
  <si>
    <t>CENTAR ZA SOCIJALNI RAD DERVENTA</t>
  </si>
  <si>
    <t>0712300</t>
  </si>
  <si>
    <t>CJB Doboj</t>
  </si>
  <si>
    <t>0027400</t>
  </si>
  <si>
    <t>DJECIJE OBDANIŠTE TROL DERVENTA</t>
  </si>
  <si>
    <t>0712301</t>
  </si>
  <si>
    <t>Jedinica za podršku Doboj</t>
  </si>
  <si>
    <t>0027600</t>
  </si>
  <si>
    <t>TERITORIJALNA VATROGASNA JEDINICA DERVENTA</t>
  </si>
  <si>
    <t>0712302</t>
  </si>
  <si>
    <t>Policijska stanica Doboj I</t>
  </si>
  <si>
    <t>0815048</t>
  </si>
  <si>
    <t>GIMNAZIJA SA TEHNICKIM ŠKOLAMA DERVENTA</t>
  </si>
  <si>
    <t>0712303</t>
  </si>
  <si>
    <t>Policijska stanica Doboj II</t>
  </si>
  <si>
    <t>0815049</t>
  </si>
  <si>
    <t>STRUCNA ŠKOLA ZA RADNICKA ZANIMANJA DERVENTA</t>
  </si>
  <si>
    <t>0712304</t>
  </si>
  <si>
    <t>Policijska stanica za bezbjednost saobracaja Doboj</t>
  </si>
  <si>
    <t>0818041</t>
  </si>
  <si>
    <t>NARODNA BIBLIOTEKA BRANKO RADICEVIC DERVENTA</t>
  </si>
  <si>
    <t>0712306</t>
  </si>
  <si>
    <t>Policijska stanica za bezbjednost saobracaja Derventa</t>
  </si>
  <si>
    <t>0712307</t>
  </si>
  <si>
    <t>Policijska stanica za bezbjednost saobracaja Šamac</t>
  </si>
  <si>
    <t>Doboj</t>
  </si>
  <si>
    <t>0028110</t>
  </si>
  <si>
    <t>0712308</t>
  </si>
  <si>
    <t>Odjeljenje kriminalisticke policije</t>
  </si>
  <si>
    <t>0028120</t>
  </si>
  <si>
    <t>0712311</t>
  </si>
  <si>
    <t>Odjeljenje za pravne i kadrovske poslove</t>
  </si>
  <si>
    <t>0028125</t>
  </si>
  <si>
    <t>0712312</t>
  </si>
  <si>
    <t>Odsjek za zaštitu od požara</t>
  </si>
  <si>
    <t>0028130</t>
  </si>
  <si>
    <t>0712313</t>
  </si>
  <si>
    <t>0028140</t>
  </si>
  <si>
    <t>0712314</t>
  </si>
  <si>
    <t>Policijska stanica Teslic</t>
  </si>
  <si>
    <t>0028150</t>
  </si>
  <si>
    <t>0712315</t>
  </si>
  <si>
    <t>Policijska stanica Šamac</t>
  </si>
  <si>
    <t>0028151</t>
  </si>
  <si>
    <t>0712316</t>
  </si>
  <si>
    <t>Policijska stanica Derventa</t>
  </si>
  <si>
    <t>0028160</t>
  </si>
  <si>
    <t>0712317</t>
  </si>
  <si>
    <t>Policijska stanica Modrica</t>
  </si>
  <si>
    <t>0028161</t>
  </si>
  <si>
    <t>Odjeljenje za evropske integracije i energetsko ekološku efikasnost</t>
  </si>
  <si>
    <t>0712318</t>
  </si>
  <si>
    <t>Policijska stanica Vukosavlje</t>
  </si>
  <si>
    <t>0028170</t>
  </si>
  <si>
    <t>0712319</t>
  </si>
  <si>
    <t>Policijska stanica Petrovo</t>
  </si>
  <si>
    <t>0028180</t>
  </si>
  <si>
    <t>0712320</t>
  </si>
  <si>
    <t>Policijska stanica Brod</t>
  </si>
  <si>
    <t>0028190</t>
  </si>
  <si>
    <t>Odjeljenje za izgradnju, obnovu i razvoj</t>
  </si>
  <si>
    <t>0712321</t>
  </si>
  <si>
    <t>Policijska stanica Pelagicevo</t>
  </si>
  <si>
    <t>0028195</t>
  </si>
  <si>
    <t>Odjeljenje za civilnu zaštitu Grada Doboj</t>
  </si>
  <si>
    <t>0712400</t>
  </si>
  <si>
    <t>CJB Bijeljina</t>
  </si>
  <si>
    <t>0028200</t>
  </si>
  <si>
    <t>0712401</t>
  </si>
  <si>
    <t>Jedinica za podršku Bijeljina</t>
  </si>
  <si>
    <t>0028300</t>
  </si>
  <si>
    <t>CENTAR ZA SOCIJALNI RAD DOBOJ</t>
  </si>
  <si>
    <t>0712402</t>
  </si>
  <si>
    <t>Jedinica za podršku Zvornik</t>
  </si>
  <si>
    <t>0028401</t>
  </si>
  <si>
    <t>DJECIJE OBDANIŠTE MAJKE JUGOVIC DOBOJ</t>
  </si>
  <si>
    <t>0712403</t>
  </si>
  <si>
    <t>Policijska stanica Bijeljina</t>
  </si>
  <si>
    <t>0028510</t>
  </si>
  <si>
    <t>CENTAR ZA KULTURU I OBRAZOVANJE DOBOJ</t>
  </si>
  <si>
    <t>0712404</t>
  </si>
  <si>
    <t>Policijska stanica Janja</t>
  </si>
  <si>
    <t>0028600</t>
  </si>
  <si>
    <t>TERITORIJALNA VATROGASNA JEDINICA DOBOJ</t>
  </si>
  <si>
    <t>0712405</t>
  </si>
  <si>
    <t>Policijska stanica za bezbjednost saobracaja Bijeljina</t>
  </si>
  <si>
    <t>0815038</t>
  </si>
  <si>
    <t>GIMNAZIJA JOVAN DUCIC DOBOJ</t>
  </si>
  <si>
    <t>0712406</t>
  </si>
  <si>
    <t>Policijska stanica za bezbijednost saobracaja Zvornik</t>
  </si>
  <si>
    <t>0815039</t>
  </si>
  <si>
    <t>EKONOMSKA I TRGOVINSKA ŠKOLA DOBOJ</t>
  </si>
  <si>
    <t>0712407</t>
  </si>
  <si>
    <t>0815040</t>
  </si>
  <si>
    <t>MEDICINSKA ŠKOLA DOBOJ</t>
  </si>
  <si>
    <t>0712410</t>
  </si>
  <si>
    <t>0815041</t>
  </si>
  <si>
    <t>TEHNICKA ŠKOLA DOBOJ</t>
  </si>
  <si>
    <t>0712411</t>
  </si>
  <si>
    <t>Odsjek za zaštitu od pozara</t>
  </si>
  <si>
    <t>0815042</t>
  </si>
  <si>
    <t>SAOBRACAJNA I ELEKTRO ŠKOLA DOBOJ</t>
  </si>
  <si>
    <t>0712412</t>
  </si>
  <si>
    <t>Odjeljenje za materijalno - finansijske i tehicke poslove</t>
  </si>
  <si>
    <t>0815043</t>
  </si>
  <si>
    <t>UPRAVNA, UGOSTITELJSKA I ŠUP ŠKOLA DOBOJ</t>
  </si>
  <si>
    <t>0712413</t>
  </si>
  <si>
    <t>Policijska stanica Lopare</t>
  </si>
  <si>
    <t>0818038</t>
  </si>
  <si>
    <t>NARODNA BIBLIOTEKA DOBOJ</t>
  </si>
  <si>
    <t>0712414</t>
  </si>
  <si>
    <t>Policijska stanica Ugljevik</t>
  </si>
  <si>
    <t>0818039</t>
  </si>
  <si>
    <t>MUZEJ U DOBOJU REGIONALNI MUZEJ DOBOJ</t>
  </si>
  <si>
    <t>0712415</t>
  </si>
  <si>
    <t>Stanica javne bezbjednosti Zvornik</t>
  </si>
  <si>
    <t>0712416</t>
  </si>
  <si>
    <t>Policijska stanica Srebrenica</t>
  </si>
  <si>
    <t>Foča</t>
  </si>
  <si>
    <t>0031110</t>
  </si>
  <si>
    <t>0712417</t>
  </si>
  <si>
    <t>Policijska stanica Bratunac</t>
  </si>
  <si>
    <t>0031125</t>
  </si>
  <si>
    <t>0712418</t>
  </si>
  <si>
    <t>Policijska stanica Milici</t>
  </si>
  <si>
    <t>0031130</t>
  </si>
  <si>
    <t>0712419</t>
  </si>
  <si>
    <t>Policijska stanica Vlasenica</t>
  </si>
  <si>
    <t>0031190</t>
  </si>
  <si>
    <t>0712420</t>
  </si>
  <si>
    <t>Policijska stanica Šekovici</t>
  </si>
  <si>
    <t>0031200</t>
  </si>
  <si>
    <t>0712500</t>
  </si>
  <si>
    <t>CJB Istocno Sarajevo</t>
  </si>
  <si>
    <t>0031300</t>
  </si>
  <si>
    <t>0712501</t>
  </si>
  <si>
    <t>Jedinica za podršku Istocno Sarajevo</t>
  </si>
  <si>
    <t>0031400</t>
  </si>
  <si>
    <t>Djecije obdaniste "Cika Jova Zmaj"</t>
  </si>
  <si>
    <t>0712502</t>
  </si>
  <si>
    <t>Jedinica za podršku Foca</t>
  </si>
  <si>
    <t>0031510</t>
  </si>
  <si>
    <t>Muzej Stara Hercegovina</t>
  </si>
  <si>
    <t>0712503</t>
  </si>
  <si>
    <t>Policijska stanica Pale</t>
  </si>
  <si>
    <t>0031520</t>
  </si>
  <si>
    <t>Centar za kulturu i obrazovanje</t>
  </si>
  <si>
    <t>0712504</t>
  </si>
  <si>
    <t>Policijska stanica Istocni Stari Grad</t>
  </si>
  <si>
    <t>0031600</t>
  </si>
  <si>
    <t>Teritorijalna vatrogasna jednica</t>
  </si>
  <si>
    <t>0712505</t>
  </si>
  <si>
    <t>Policijska stanica za bezbjednost saobracaja I. Sarajevo</t>
  </si>
  <si>
    <t>0031920</t>
  </si>
  <si>
    <t>Turisticka agencija</t>
  </si>
  <si>
    <t>0712506</t>
  </si>
  <si>
    <t>Policijska stanica za bezbjednost saobracaja Foca</t>
  </si>
  <si>
    <t>0031930</t>
  </si>
  <si>
    <t>Sportska dvorana</t>
  </si>
  <si>
    <t>0712507</t>
  </si>
  <si>
    <t>Policijska stanica za bezbjednost saobracaja Sokolac</t>
  </si>
  <si>
    <t>0815077</t>
  </si>
  <si>
    <t>Srednoskolski centar Foca</t>
  </si>
  <si>
    <t>0712508</t>
  </si>
  <si>
    <t>Policijska stanica za bezbjednost saobracaja Višegrad</t>
  </si>
  <si>
    <t>0818025</t>
  </si>
  <si>
    <t>Srpska centralna biblioteka "Foca"</t>
  </si>
  <si>
    <t>0712509</t>
  </si>
  <si>
    <t>0712512</t>
  </si>
  <si>
    <t>Gacko</t>
  </si>
  <si>
    <t>0033110</t>
  </si>
  <si>
    <t>Skupstina opstine Gacko</t>
  </si>
  <si>
    <t>0712513</t>
  </si>
  <si>
    <t>0033125</t>
  </si>
  <si>
    <t>Profesionalna teritorijalna vatrogasna jedinica</t>
  </si>
  <si>
    <t>0712514</t>
  </si>
  <si>
    <t>Odjeljenje za materijalno - finansijske i tehnicke poslove</t>
  </si>
  <si>
    <t>0033130</t>
  </si>
  <si>
    <t>0712515</t>
  </si>
  <si>
    <t>Policijska stanica Istocno Sarajevo</t>
  </si>
  <si>
    <t>0033190</t>
  </si>
  <si>
    <t>0712516</t>
  </si>
  <si>
    <t>Policijska stanica Rogatica</t>
  </si>
  <si>
    <t>0033200</t>
  </si>
  <si>
    <t>0712517</t>
  </si>
  <si>
    <t>Policijska stanica Sokolac</t>
  </si>
  <si>
    <t>0033300</t>
  </si>
  <si>
    <t>0712518</t>
  </si>
  <si>
    <t>Policijska stanica Trnovo</t>
  </si>
  <si>
    <t>0033400</t>
  </si>
  <si>
    <t>JU Djeciji vrtic sa p.o.</t>
  </si>
  <si>
    <t>0712519</t>
  </si>
  <si>
    <t>Policijska stanica Han Pijesak</t>
  </si>
  <si>
    <t>0033500</t>
  </si>
  <si>
    <t>JU "Kulturno - sportski centar" p.o. Gacko</t>
  </si>
  <si>
    <t>0712520</t>
  </si>
  <si>
    <t>Stanica javne bezbjednosti Foca</t>
  </si>
  <si>
    <t>0033510</t>
  </si>
  <si>
    <t>JU "Informativno kulturni centar" Gacko</t>
  </si>
  <si>
    <t>0712521</t>
  </si>
  <si>
    <t>Policijska stanica Cajnice</t>
  </si>
  <si>
    <t>0033600</t>
  </si>
  <si>
    <t>0712522</t>
  </si>
  <si>
    <t>Policijska stanica Kalinovik</t>
  </si>
  <si>
    <t>0033920</t>
  </si>
  <si>
    <t>0712523</t>
  </si>
  <si>
    <t>Policijska stanica Višegrad</t>
  </si>
  <si>
    <t>0815080</t>
  </si>
  <si>
    <t>SSC "Pero Slijepcevic" Gacko</t>
  </si>
  <si>
    <t>0712524</t>
  </si>
  <si>
    <t>Policijska stanica Rudo</t>
  </si>
  <si>
    <t>0818031</t>
  </si>
  <si>
    <t>Narodna biblioteka Gacko</t>
  </si>
  <si>
    <t>0712525</t>
  </si>
  <si>
    <t>Policijska stanica Novo Goražde</t>
  </si>
  <si>
    <t>0712600</t>
  </si>
  <si>
    <t>CJB Trebinje</t>
  </si>
  <si>
    <t>Pelagićevo</t>
  </si>
  <si>
    <t>0034110</t>
  </si>
  <si>
    <t>0712601</t>
  </si>
  <si>
    <t>Jedinica za podršku Trebinje</t>
  </si>
  <si>
    <t>0034120</t>
  </si>
  <si>
    <t>0712602</t>
  </si>
  <si>
    <t>Policijska stanica Trebinje</t>
  </si>
  <si>
    <t>0034130</t>
  </si>
  <si>
    <t>Odjeljenje za opštu upravu, prostorno uređenje i stambeno-komunalne poslove</t>
  </si>
  <si>
    <t>0712603</t>
  </si>
  <si>
    <t>Policijska stanica za bezbjednost saobracaja Trebinje</t>
  </si>
  <si>
    <t>0034140</t>
  </si>
  <si>
    <t>Odjeljenje za privredu, finansije i društvene djelatnosti</t>
  </si>
  <si>
    <t>0712604</t>
  </si>
  <si>
    <t>Policijska stanica za bezbjednost saobracaja Gacko</t>
  </si>
  <si>
    <t>0034190</t>
  </si>
  <si>
    <t>0712605</t>
  </si>
  <si>
    <t>0034200</t>
  </si>
  <si>
    <t>0712608</t>
  </si>
  <si>
    <t>0034300</t>
  </si>
  <si>
    <t>Centar za socijalni rad Pelagicevo</t>
  </si>
  <si>
    <t>0712609</t>
  </si>
  <si>
    <t>0034301</t>
  </si>
  <si>
    <t>0712610</t>
  </si>
  <si>
    <t>0034530</t>
  </si>
  <si>
    <t>JU Turisticka organizacija "Pelagicevo"</t>
  </si>
  <si>
    <t>0712611</t>
  </si>
  <si>
    <t>Policijska stanica Nevesinje</t>
  </si>
  <si>
    <t>0712612</t>
  </si>
  <si>
    <t>Policijka stanica Berkovici</t>
  </si>
  <si>
    <t>Novo Goražde</t>
  </si>
  <si>
    <t>0036110</t>
  </si>
  <si>
    <t>0712613</t>
  </si>
  <si>
    <t>Policijska stanica Ljubinje</t>
  </si>
  <si>
    <t>0036130</t>
  </si>
  <si>
    <t>0712614</t>
  </si>
  <si>
    <t>Policijska stanica Gacko</t>
  </si>
  <si>
    <t>0036190</t>
  </si>
  <si>
    <t>0712615</t>
  </si>
  <si>
    <t>Policijska stanica Bileca</t>
  </si>
  <si>
    <t>0036200</t>
  </si>
  <si>
    <t>0813001</t>
  </si>
  <si>
    <t>Ministarstvo prosvjete i kulture</t>
  </si>
  <si>
    <t>0036300</t>
  </si>
  <si>
    <t>0815000</t>
  </si>
  <si>
    <t xml:space="preserve">Srednje obrazovanje </t>
  </si>
  <si>
    <t>0036920</t>
  </si>
  <si>
    <t>Gimnazija (Banja Luka)</t>
  </si>
  <si>
    <t>0818063</t>
  </si>
  <si>
    <t>Narodna biblioteka "Bozidar Gorazdanin" N. Gorazde</t>
  </si>
  <si>
    <t>Gradevinska škola (Banja Luka)</t>
  </si>
  <si>
    <t>Ekonomska škola (Banja Luka)</t>
  </si>
  <si>
    <t>Petrovo</t>
  </si>
  <si>
    <t>0038110</t>
  </si>
  <si>
    <t>Elektrotehnicka škola "N. Tesla" (Banja Luka)</t>
  </si>
  <si>
    <t>0038130</t>
  </si>
  <si>
    <t>Medicinska škola (Banja Luka)</t>
  </si>
  <si>
    <t>0038190</t>
  </si>
  <si>
    <t>Poljoprivredna škola (Banja Luka)</t>
  </si>
  <si>
    <t>0038300</t>
  </si>
  <si>
    <t>Centar za socijalni rad Petrovo</t>
  </si>
  <si>
    <t>Tehnicka škola (Banja Luka)</t>
  </si>
  <si>
    <t>0038500</t>
  </si>
  <si>
    <t>Centar za kulturu Petrovo</t>
  </si>
  <si>
    <t>Tehnološka škola (Banja Luka)</t>
  </si>
  <si>
    <t>0038600</t>
  </si>
  <si>
    <t>Dobrovoljna vatrogasna jedinica Petrovo</t>
  </si>
  <si>
    <t>Ugost-trgovinsko-turist. škola (Banja Luka)</t>
  </si>
  <si>
    <t>0038920</t>
  </si>
  <si>
    <t>Škola ucenika u privredi (Banja Luka)</t>
  </si>
  <si>
    <t>0815046</t>
  </si>
  <si>
    <t>Srednjoškolski centar Petrovo</t>
  </si>
  <si>
    <t>Tehnicka škola Gradiška</t>
  </si>
  <si>
    <t>0818056</t>
  </si>
  <si>
    <t>Narodna biblioteka Petrovo</t>
  </si>
  <si>
    <t>Srednja strucna i tehnicka škola (Gradiška)</t>
  </si>
  <si>
    <t>Srednja škola (Celinac)</t>
  </si>
  <si>
    <t>Han Pijesak</t>
  </si>
  <si>
    <t>0041110</t>
  </si>
  <si>
    <t>0815019</t>
  </si>
  <si>
    <t>SŠC "Nikola Tesla" (Kotor Varoš)</t>
  </si>
  <si>
    <t xml:space="preserve">0041130 </t>
  </si>
  <si>
    <t>0815020</t>
  </si>
  <si>
    <t>Srednja škola "J. Ducic" (Kneževo)</t>
  </si>
  <si>
    <t>0041190</t>
  </si>
  <si>
    <t>0815021</t>
  </si>
  <si>
    <t>Gimnazija (Mrkonjic Grad)</t>
  </si>
  <si>
    <t>0041200</t>
  </si>
  <si>
    <t>Mjesna zajednica Rijeka</t>
  </si>
  <si>
    <t>0815022</t>
  </si>
  <si>
    <t>Mašinska škola (Mrkonjic Grad)</t>
  </si>
  <si>
    <t>0041500</t>
  </si>
  <si>
    <t>Centar za omladinu i sport</t>
  </si>
  <si>
    <t>0815023</t>
  </si>
  <si>
    <t>SŠC "Petar Kocic" (Šipovo)</t>
  </si>
  <si>
    <t>0041600</t>
  </si>
  <si>
    <t>0815024</t>
  </si>
  <si>
    <t>SŠC "Lazar Dukic" (Ribnik)</t>
  </si>
  <si>
    <t>0818020</t>
  </si>
  <si>
    <t>Narodna biblioteka "Branko Cucak" Han Pijesak</t>
  </si>
  <si>
    <t>0815025</t>
  </si>
  <si>
    <t>ŠC "Petar Kocic" (Srbac)</t>
  </si>
  <si>
    <t>0815026</t>
  </si>
  <si>
    <t>Gimnazija (Prnjavor)</t>
  </si>
  <si>
    <t>Jezero</t>
  </si>
  <si>
    <t>0043110</t>
  </si>
  <si>
    <t>0815027</t>
  </si>
  <si>
    <t>JU Centar srednjih škola "Ivo Andric" Prnjavor</t>
  </si>
  <si>
    <t>0043120</t>
  </si>
  <si>
    <t>0815028</t>
  </si>
  <si>
    <t>Gimnazija Sveti Sava (Prijedor)</t>
  </si>
  <si>
    <t>0043130</t>
  </si>
  <si>
    <t>0815029</t>
  </si>
  <si>
    <t>Elektrotehnicka škola (Prijedor)</t>
  </si>
  <si>
    <t>0043190</t>
  </si>
  <si>
    <t>0815030</t>
  </si>
  <si>
    <t>Mašinska škola (Prijedor)</t>
  </si>
  <si>
    <t>0043200</t>
  </si>
  <si>
    <t>Mjesne zajednice i naseljena mjesta</t>
  </si>
  <si>
    <t>0815031</t>
  </si>
  <si>
    <t>Poljoprivredno-prehramb. škola (Prijedor)</t>
  </si>
  <si>
    <t>0815032</t>
  </si>
  <si>
    <t>Ugostiteljsko-ekonomska škola (Prijedor)</t>
  </si>
  <si>
    <t>Osmaci</t>
  </si>
  <si>
    <t>0045110</t>
  </si>
  <si>
    <t>0815033</t>
  </si>
  <si>
    <t>Medic-tehnol. i gradev. škola (Prijedor)</t>
  </si>
  <si>
    <t>0045120</t>
  </si>
  <si>
    <t>JU SŠC "Nikola Tesla" Kozarska Dubica</t>
  </si>
  <si>
    <t>0045130</t>
  </si>
  <si>
    <t>Odjeljenje za opštu upravu, prostorno uređenje i komunalne poslove</t>
  </si>
  <si>
    <t>Gimnazija Petar Kocic (Novi Grad)</t>
  </si>
  <si>
    <t>0045140</t>
  </si>
  <si>
    <t>JU SŠC "?uro Radmanovic" Novi Grad</t>
  </si>
  <si>
    <t>0045190</t>
  </si>
  <si>
    <t>0815037</t>
  </si>
  <si>
    <t>Srednja strucna škola (Kostajnica)</t>
  </si>
  <si>
    <t>0045200</t>
  </si>
  <si>
    <t>Gimnazija Jovan Ducic (Doboj)</t>
  </si>
  <si>
    <t>Ekonomska i trgovinska škola (Doboj)</t>
  </si>
  <si>
    <t>Kalinovik</t>
  </si>
  <si>
    <t>0046110</t>
  </si>
  <si>
    <t>Skupstina opstine</t>
  </si>
  <si>
    <t>Medicinska škola (Doboj)</t>
  </si>
  <si>
    <t>0046130</t>
  </si>
  <si>
    <t>Administrativna sluzba opstine</t>
  </si>
  <si>
    <t>Tehnicka škola (Doboj)</t>
  </si>
  <si>
    <t>0046190</t>
  </si>
  <si>
    <t>Ostala budzetska potrosnja</t>
  </si>
  <si>
    <t>Saobracajna i elektro škola (Doboj)</t>
  </si>
  <si>
    <t>0046200</t>
  </si>
  <si>
    <t>Mjesne zajednice-Obalj</t>
  </si>
  <si>
    <t>Upravna, Ugost.i ŠUP škola (Doboj)</t>
  </si>
  <si>
    <t>0046300</t>
  </si>
  <si>
    <t>JU Centar za socijalni rad Kalinovik</t>
  </si>
  <si>
    <t>0815044</t>
  </si>
  <si>
    <t>Mješovita škola "N. Tesla" (Teslic)</t>
  </si>
  <si>
    <t>0046920</t>
  </si>
  <si>
    <t>0815045</t>
  </si>
  <si>
    <t>SMS "Jovan Ducic" (Teslic)</t>
  </si>
  <si>
    <t>0815092</t>
  </si>
  <si>
    <t>JU Gimnazija "Kalinovik" Kalinovik</t>
  </si>
  <si>
    <t>SŠC "Petrovo" (Petrovo)</t>
  </si>
  <si>
    <t>0818033</t>
  </si>
  <si>
    <t>Narodna biblioteka "Jovan Ducic" Kalinovik</t>
  </si>
  <si>
    <t>Srednja škola Nikola Tesla (Srpski Brod)</t>
  </si>
  <si>
    <t>Gimnazija sa Tehnickim školama (Derventa)</t>
  </si>
  <si>
    <t>Ribnik</t>
  </si>
  <si>
    <t>0050100</t>
  </si>
  <si>
    <t>Odjeljenje za privredu i finansije</t>
  </si>
  <si>
    <t>Strucna škola za rad. zanimanja (Derventa)</t>
  </si>
  <si>
    <t>0050120</t>
  </si>
  <si>
    <t>0815051</t>
  </si>
  <si>
    <t>SŠC Jovan Cvijic (Modrica)</t>
  </si>
  <si>
    <t>0050190</t>
  </si>
  <si>
    <t>0815052</t>
  </si>
  <si>
    <t>SŠC "Nikola Tesla" (Vukosavlje)</t>
  </si>
  <si>
    <t>0050200</t>
  </si>
  <si>
    <t>Srednja škola "N. Tesla" (Šamac)</t>
  </si>
  <si>
    <t>0050210</t>
  </si>
  <si>
    <t>Gimnazija "Filip Visnjic" (Bijeljina)</t>
  </si>
  <si>
    <t>0050300</t>
  </si>
  <si>
    <t>Ekonomska škola (Bijeljina)</t>
  </si>
  <si>
    <t>0050301</t>
  </si>
  <si>
    <t>Poljoprivredna i Medic. škola (Bijeljina)</t>
  </si>
  <si>
    <t>0050500</t>
  </si>
  <si>
    <t>Centar za kulturu i informisanje Ribnik Ribnik</t>
  </si>
  <si>
    <t>Tehnicka škola "M. Pupin" (Bijeljina)</t>
  </si>
  <si>
    <t>SŠC Lazar Ðukic Ribnik</t>
  </si>
  <si>
    <t>JU Srednja strucna škola "Janja" Janja</t>
  </si>
  <si>
    <t>Narodna biblioteka Ribnik Ribnik</t>
  </si>
  <si>
    <t>0815060</t>
  </si>
  <si>
    <t>Srednja škola M.P. (Ugljevik)</t>
  </si>
  <si>
    <t>0815061</t>
  </si>
  <si>
    <t>SŠC "Vuk Karadžic" (Lopare)</t>
  </si>
  <si>
    <t>Kotor Varoš</t>
  </si>
  <si>
    <t>0053110</t>
  </si>
  <si>
    <t>0815062</t>
  </si>
  <si>
    <t>JU SŠC "Petar Kocic" Zvornik</t>
  </si>
  <si>
    <t>0053111</t>
  </si>
  <si>
    <t>Stručna služba Skupštine</t>
  </si>
  <si>
    <t>0815063</t>
  </si>
  <si>
    <t>Tehnicki školski centar (Zvornik)</t>
  </si>
  <si>
    <t>0053120</t>
  </si>
  <si>
    <t>0815064</t>
  </si>
  <si>
    <t>Srednja škola "P.P. Njegoš" (Šekovici)</t>
  </si>
  <si>
    <t>0053121</t>
  </si>
  <si>
    <t>Kabinet Načelnika</t>
  </si>
  <si>
    <t>0815065</t>
  </si>
  <si>
    <t>SŠC "Milorad Vlacic" (Vlasenica)</t>
  </si>
  <si>
    <t>0053130</t>
  </si>
  <si>
    <t>SŠC "Milici" (Milici)</t>
  </si>
  <si>
    <t>0053140</t>
  </si>
  <si>
    <t>Srednjoškolski centar Bratunac (Bratunac)</t>
  </si>
  <si>
    <t>0053150</t>
  </si>
  <si>
    <t>0815068</t>
  </si>
  <si>
    <t>Srednjoškolski centar (Srebrenica)</t>
  </si>
  <si>
    <t>0053160</t>
  </si>
  <si>
    <t>0815069</t>
  </si>
  <si>
    <t>Srednjoškolski centar (Pale)</t>
  </si>
  <si>
    <t>0053220</t>
  </si>
  <si>
    <t>0815070</t>
  </si>
  <si>
    <t>JU SŠC "Istocna Ilidža" Istocna Ilidža</t>
  </si>
  <si>
    <t>0053300</t>
  </si>
  <si>
    <t>0815071</t>
  </si>
  <si>
    <t>Srednja škola "28. juni" (Istoc. N. Sarajevo)</t>
  </si>
  <si>
    <t>0053400</t>
  </si>
  <si>
    <t>Djeciji vrtic Larisa Šugic</t>
  </si>
  <si>
    <t>0815072</t>
  </si>
  <si>
    <t>JU SŠC "Vasilije Ostroški" Sokolac</t>
  </si>
  <si>
    <t>SŠC Nikola Tesla</t>
  </si>
  <si>
    <t>0815073</t>
  </si>
  <si>
    <t>Srednja škola (Rogatica)</t>
  </si>
  <si>
    <t>0818051</t>
  </si>
  <si>
    <t>0815074</t>
  </si>
  <si>
    <t>Srednja škola "Ivo Andric" (Visegrad)</t>
  </si>
  <si>
    <t>0815075</t>
  </si>
  <si>
    <t>Srednjoškolski centar (Rudo)</t>
  </si>
  <si>
    <t>Kupres</t>
  </si>
  <si>
    <t>0055110</t>
  </si>
  <si>
    <t>Srednjoškolski centar "Cajnice" (Cajnice)</t>
  </si>
  <si>
    <t>0055130</t>
  </si>
  <si>
    <t>Srednjoškolski centar u Foca</t>
  </si>
  <si>
    <t>0055190</t>
  </si>
  <si>
    <t>SŠC "Pero Slijepcevic" (Gacko)</t>
  </si>
  <si>
    <t>0815081</t>
  </si>
  <si>
    <t>SŠC "Aleksa Šantic" (Nevesinje)</t>
  </si>
  <si>
    <t>Laktaši</t>
  </si>
  <si>
    <t>0056120</t>
  </si>
  <si>
    <t>JU SŠC "Golub Kureš" (Bileca)</t>
  </si>
  <si>
    <t>0056121</t>
  </si>
  <si>
    <t>0815084</t>
  </si>
  <si>
    <t>Gimnazija "Jovan Ducic" (Trebinje)</t>
  </si>
  <si>
    <t>0056123</t>
  </si>
  <si>
    <t>Odsjek za imovinsko-pravne poslove</t>
  </si>
  <si>
    <t>0815085</t>
  </si>
  <si>
    <t>Centar srednjih škola Trebinje</t>
  </si>
  <si>
    <t>0056124</t>
  </si>
  <si>
    <t>0815086</t>
  </si>
  <si>
    <t>Tehnicka škola Trebinje</t>
  </si>
  <si>
    <t>0056130</t>
  </si>
  <si>
    <t>0815089</t>
  </si>
  <si>
    <t>Srednja škola Svetozar Corovic (Ljubinje)</t>
  </si>
  <si>
    <t>0056140</t>
  </si>
  <si>
    <t>0817001</t>
  </si>
  <si>
    <t>Republicki pedagoški zavod</t>
  </si>
  <si>
    <t>0056150</t>
  </si>
  <si>
    <t>0818000</t>
  </si>
  <si>
    <t>Institucije kulture</t>
  </si>
  <si>
    <t>0056160</t>
  </si>
  <si>
    <t>0818001</t>
  </si>
  <si>
    <t>Narodna biblioteka (Šipovo)</t>
  </si>
  <si>
    <t>0056170</t>
  </si>
  <si>
    <t>Odjeljenje za stambeno-komunalne djelatnosti</t>
  </si>
  <si>
    <t>0818002</t>
  </si>
  <si>
    <t>Narodna biblioteka (Teslic)</t>
  </si>
  <si>
    <t>0056180</t>
  </si>
  <si>
    <t>Odsjek za boračko-invalidsku zaštitu</t>
  </si>
  <si>
    <t>0818003</t>
  </si>
  <si>
    <t>Narodna biblioteka"Cirilo i Metodije" (Prijedor)</t>
  </si>
  <si>
    <t>0056190</t>
  </si>
  <si>
    <t>Narodna biblioteka Gradiška</t>
  </si>
  <si>
    <t>0056200</t>
  </si>
  <si>
    <t>0818007</t>
  </si>
  <si>
    <t>Narodna biblioteka Kostajnica</t>
  </si>
  <si>
    <t>0056220</t>
  </si>
  <si>
    <t>0818008</t>
  </si>
  <si>
    <t>Narodna biblioteka (Kneževo)</t>
  </si>
  <si>
    <t>0056240</t>
  </si>
  <si>
    <t>Odsjek za zajedničke poslove</t>
  </si>
  <si>
    <t>0818009</t>
  </si>
  <si>
    <t>Narodna biblioteka"Veselin Masleša" (Laktaši)</t>
  </si>
  <si>
    <t>0056300</t>
  </si>
  <si>
    <t>JU "Centar za socijalni rad Laktaši"</t>
  </si>
  <si>
    <t>0818010</t>
  </si>
  <si>
    <t>Narodna biblioteka Mrkonjic Grad</t>
  </si>
  <si>
    <t>0056401</t>
  </si>
  <si>
    <t>Djecije obdanište Princeza Katarina Karadordevic</t>
  </si>
  <si>
    <t>Narodna biblioteka (Novi Grad)</t>
  </si>
  <si>
    <t>0056501</t>
  </si>
  <si>
    <t>Dom kulture</t>
  </si>
  <si>
    <t>0818013</t>
  </si>
  <si>
    <t>Narodna biblioteka (Višegrad)</t>
  </si>
  <si>
    <t>0056510</t>
  </si>
  <si>
    <t>JU "Turisticka organizacija opštine Laktaši"</t>
  </si>
  <si>
    <t>0818014</t>
  </si>
  <si>
    <t>Narodna biblioteka (Šekovici)</t>
  </si>
  <si>
    <t>0056900</t>
  </si>
  <si>
    <t>0818015</t>
  </si>
  <si>
    <t>Narodna biblioteka (Sokolac)</t>
  </si>
  <si>
    <t>0056930</t>
  </si>
  <si>
    <t>JU Sportska dvorana Laktaši</t>
  </si>
  <si>
    <t>0818016</t>
  </si>
  <si>
    <t>Narodna biblioteka (Pale)</t>
  </si>
  <si>
    <t>Narodna biblioteka Veselin Masleša</t>
  </si>
  <si>
    <t>0818017</t>
  </si>
  <si>
    <t>Srna film (Pale)</t>
  </si>
  <si>
    <t>0818019</t>
  </si>
  <si>
    <t>Maticna biblioteka (Istocno Sarajevo)</t>
  </si>
  <si>
    <t>Lopare</t>
  </si>
  <si>
    <t>0059110</t>
  </si>
  <si>
    <t>Narodna biblioteka (Han Pijesak)</t>
  </si>
  <si>
    <t>0059120</t>
  </si>
  <si>
    <t>0501001</t>
  </si>
  <si>
    <t>Akademija nauka i umjetnosti Republike Srpske</t>
  </si>
  <si>
    <t>0059125</t>
  </si>
  <si>
    <t>0818068</t>
  </si>
  <si>
    <t>JU Narodna biblioteka Prnjavor</t>
  </si>
  <si>
    <t>0059130</t>
  </si>
  <si>
    <t>0841001</t>
  </si>
  <si>
    <t>Zavod za obrazovanje odraslih</t>
  </si>
  <si>
    <t>0059140</t>
  </si>
  <si>
    <t>0925001</t>
  </si>
  <si>
    <t>Republicka uprava za igre na srecu</t>
  </si>
  <si>
    <t>0059150</t>
  </si>
  <si>
    <t>0818021</t>
  </si>
  <si>
    <t>Narodna biblioteka (Zvornik)</t>
  </si>
  <si>
    <t>0059160</t>
  </si>
  <si>
    <t>Odjeljenje za prostorno uređenje, stambeno-komunalne poslove</t>
  </si>
  <si>
    <t>Narodna biblioteka (Bratunac)</t>
  </si>
  <si>
    <t>0059190</t>
  </si>
  <si>
    <t>0818023</t>
  </si>
  <si>
    <t>Narodna biblioteka (Vlasenica)</t>
  </si>
  <si>
    <t>0059200</t>
  </si>
  <si>
    <t>MZ Priboj</t>
  </si>
  <si>
    <t>0818024</t>
  </si>
  <si>
    <t>Narodna biblioteka Prosveta (Rudo)</t>
  </si>
  <si>
    <t>0059240</t>
  </si>
  <si>
    <t>Srpska Cent.biblioteka "Prosvjeta"Foca</t>
  </si>
  <si>
    <t>0059300</t>
  </si>
  <si>
    <t>Narodna biblioteka (Cajnice)</t>
  </si>
  <si>
    <t>0059301</t>
  </si>
  <si>
    <t>0818028</t>
  </si>
  <si>
    <t>Narodna biblioteka (Trebinje)</t>
  </si>
  <si>
    <t>0059400</t>
  </si>
  <si>
    <t>Djeciji vrtic</t>
  </si>
  <si>
    <t>0818029</t>
  </si>
  <si>
    <t>Muzej Hercegovine(Trebinje)</t>
  </si>
  <si>
    <t>0059500</t>
  </si>
  <si>
    <t>Centar za kulturu i informisanje opštine Lopare</t>
  </si>
  <si>
    <t>Narodna biblioteka V.Gacinovic (Bileca)</t>
  </si>
  <si>
    <t>0059600</t>
  </si>
  <si>
    <t>Vatrogasno društvo</t>
  </si>
  <si>
    <t>Narodna biblioteka (Gacko)</t>
  </si>
  <si>
    <t>SŠC Vuk Karadžic</t>
  </si>
  <si>
    <t>0818032</t>
  </si>
  <si>
    <t>JU Narodna biblioteka"Dr Ljubo Mihic" (Ljubinje)</t>
  </si>
  <si>
    <t>0818037</t>
  </si>
  <si>
    <t>Narodna biblioteka J. Ducic (Kalinovik)</t>
  </si>
  <si>
    <t>0818034</t>
  </si>
  <si>
    <t>Narodna biblioteka (Nevesinje)</t>
  </si>
  <si>
    <t>Ljubinje</t>
  </si>
  <si>
    <t>0061110</t>
  </si>
  <si>
    <t>Narodna biblioteka"Filip Višnjic" (Bijeljina)</t>
  </si>
  <si>
    <t>0061125</t>
  </si>
  <si>
    <t>0818036</t>
  </si>
  <si>
    <t>Narodna biblioteka (Ugljevik)</t>
  </si>
  <si>
    <t>0061130</t>
  </si>
  <si>
    <t>Narodna biblioteka (Lopare)</t>
  </si>
  <si>
    <t>0061190</t>
  </si>
  <si>
    <t>Narodna biblioteka (Doboj)</t>
  </si>
  <si>
    <t>0061200</t>
  </si>
  <si>
    <t>Mjesna zajednica Krusevica</t>
  </si>
  <si>
    <t>Regionalni muzeji (Doboj)</t>
  </si>
  <si>
    <t>0061300</t>
  </si>
  <si>
    <t>Narodna biblioteka (Šamac)</t>
  </si>
  <si>
    <t>0061400</t>
  </si>
  <si>
    <t>Narodna biblioteka "Branko Radicevic" (Derventa)</t>
  </si>
  <si>
    <t>0061600</t>
  </si>
  <si>
    <t>Opstinska vatrogasna sluzba</t>
  </si>
  <si>
    <t>0818042</t>
  </si>
  <si>
    <t>Muzej RS (B.Luka)</t>
  </si>
  <si>
    <t>0061910</t>
  </si>
  <si>
    <t>0818043</t>
  </si>
  <si>
    <t>Narodna i univerzitetska biblioteka Republike Srpske (Banjaluka)</t>
  </si>
  <si>
    <t>Srednja skola "Svetozar Corovic" Ljubinje</t>
  </si>
  <si>
    <t>0818044</t>
  </si>
  <si>
    <t>Muzej savremene umjetnosti Republike srpske (Banjaluka)</t>
  </si>
  <si>
    <t>Narodna biblioteka "Dr. Ljubo Mihic" Ljubinje</t>
  </si>
  <si>
    <t>0818045</t>
  </si>
  <si>
    <t>Narodno pozorište RS</t>
  </si>
  <si>
    <t>0818046</t>
  </si>
  <si>
    <t>Djecije pozorište (Banjaluka)</t>
  </si>
  <si>
    <t>Modriča</t>
  </si>
  <si>
    <t>0064110</t>
  </si>
  <si>
    <t>0818047</t>
  </si>
  <si>
    <t>Narodna biblioteka (Srebrenica)</t>
  </si>
  <si>
    <t>0064120</t>
  </si>
  <si>
    <t>Narodna biblioteka"Branko Copic" (Brod)</t>
  </si>
  <si>
    <t>0064125</t>
  </si>
  <si>
    <t>0818049</t>
  </si>
  <si>
    <t>Spomen podrucje Donja Gradina (K.Dubica)</t>
  </si>
  <si>
    <t>0064130</t>
  </si>
  <si>
    <t>Narodna biblioteka "Ivo Andric" (Celinac)</t>
  </si>
  <si>
    <t>0064140</t>
  </si>
  <si>
    <t>Narodna biblioteka (K.Varoš)</t>
  </si>
  <si>
    <t>0064150</t>
  </si>
  <si>
    <t>0818055</t>
  </si>
  <si>
    <t>Muzeji Kozare (Prijedor)</t>
  </si>
  <si>
    <t>0064160</t>
  </si>
  <si>
    <t>Narodna biblioteka (Petrovo)</t>
  </si>
  <si>
    <t>0064200</t>
  </si>
  <si>
    <t>0064300</t>
  </si>
  <si>
    <t>Centar za socijalni rad Modrica</t>
  </si>
  <si>
    <t>0818059</t>
  </si>
  <si>
    <t>Narodna biblioteka Berkovici</t>
  </si>
  <si>
    <t>0064301</t>
  </si>
  <si>
    <t>JU Centar za socijalni rad Modriča – socijalna zaštita</t>
  </si>
  <si>
    <t>0818060</t>
  </si>
  <si>
    <t>Narodna biblioteka Rogatica</t>
  </si>
  <si>
    <t>0064400</t>
  </si>
  <si>
    <t>Djecije obdanište Naša radost Modrica</t>
  </si>
  <si>
    <t>0818061</t>
  </si>
  <si>
    <t>Narodna biblioteka Trnovo</t>
  </si>
  <si>
    <t>0064600</t>
  </si>
  <si>
    <t>0819001</t>
  </si>
  <si>
    <t>Republicki zavod za zaštitu kulturno-istorijskog nasleda</t>
  </si>
  <si>
    <t>0064910</t>
  </si>
  <si>
    <t>JU Razvojna agencija opstine Modrica</t>
  </si>
  <si>
    <t>0822001</t>
  </si>
  <si>
    <t>Republicki sekretarijat za vjere</t>
  </si>
  <si>
    <t>0064920</t>
  </si>
  <si>
    <t>JU Turusticka organizacija Modrica</t>
  </si>
  <si>
    <t>0918001</t>
  </si>
  <si>
    <t>Ministarstvo finansija</t>
  </si>
  <si>
    <t>SŠC Jovan Cvijic Modrica</t>
  </si>
  <si>
    <t>0919000</t>
  </si>
  <si>
    <t>Poreska uprava Republike Srpske</t>
  </si>
  <si>
    <t>0919001</t>
  </si>
  <si>
    <t>Poreska uprava Republike Srpske - Sjedište</t>
  </si>
  <si>
    <t>Vukosavlje</t>
  </si>
  <si>
    <t>0066110</t>
  </si>
  <si>
    <t>0919002</t>
  </si>
  <si>
    <t>Podrucni centar Banjaluka</t>
  </si>
  <si>
    <t>0066120</t>
  </si>
  <si>
    <t>0919003</t>
  </si>
  <si>
    <t>Podrucni centar Prijedor</t>
  </si>
  <si>
    <t>0066130</t>
  </si>
  <si>
    <t>0919004</t>
  </si>
  <si>
    <t>Podrucni centar Doboj</t>
  </si>
  <si>
    <t>0066140</t>
  </si>
  <si>
    <t>0919005</t>
  </si>
  <si>
    <t>Podrucni centar Bijeljina</t>
  </si>
  <si>
    <t>0066190</t>
  </si>
  <si>
    <t>0919006</t>
  </si>
  <si>
    <t>Podrucni centar Zvornik</t>
  </si>
  <si>
    <t>0066200</t>
  </si>
  <si>
    <t>0919007</t>
  </si>
  <si>
    <t>Podrucni centar I.Sarajevo</t>
  </si>
  <si>
    <t>0066300</t>
  </si>
  <si>
    <t>Centar za socijalni rad Vukosavlje</t>
  </si>
  <si>
    <t>0919008</t>
  </si>
  <si>
    <t>Podrucni centar Trebinje</t>
  </si>
  <si>
    <t>SŠC Nikola Tesla Vukosavlje</t>
  </si>
  <si>
    <t>0921001</t>
  </si>
  <si>
    <t>Republicki devizni inspektorat</t>
  </si>
  <si>
    <t>0922000</t>
  </si>
  <si>
    <t>Republicki zavod za statistiku</t>
  </si>
  <si>
    <t>Mrkonjić Grad</t>
  </si>
  <si>
    <t>0067110</t>
  </si>
  <si>
    <t>0922001</t>
  </si>
  <si>
    <t xml:space="preserve">Republicki zavod za statistiku </t>
  </si>
  <si>
    <t>0067120</t>
  </si>
  <si>
    <t>0922002</t>
  </si>
  <si>
    <t>Program statistickih istraživanja</t>
  </si>
  <si>
    <t>0067130</t>
  </si>
  <si>
    <t>0923000</t>
  </si>
  <si>
    <t>0067140</t>
  </si>
  <si>
    <t>0923001</t>
  </si>
  <si>
    <t>Ino obaveze</t>
  </si>
  <si>
    <t>0067160</t>
  </si>
  <si>
    <t>Odjeljenje za prostorno planiranje i komunalne poslove</t>
  </si>
  <si>
    <t>0923003</t>
  </si>
  <si>
    <t>Unutrašnje obaveze i potraživanja</t>
  </si>
  <si>
    <t>0067170</t>
  </si>
  <si>
    <t>Odjeljenje za izgradnju grada i upravljanje imovinom</t>
  </si>
  <si>
    <t>0923004</t>
  </si>
  <si>
    <t>Stara devizna štednja</t>
  </si>
  <si>
    <t>0067190</t>
  </si>
  <si>
    <t>1024001</t>
  </si>
  <si>
    <t>Ministarstvo pravde</t>
  </si>
  <si>
    <t>0067220</t>
  </si>
  <si>
    <t>0067240</t>
  </si>
  <si>
    <t>Služba zajedničkih poslova Skupštine i načelnika opštine</t>
  </si>
  <si>
    <t>1026001</t>
  </si>
  <si>
    <t>Republicko tužilaštvo Republike Srpske</t>
  </si>
  <si>
    <t>0067300</t>
  </si>
  <si>
    <t>Centar za socijalni rad Mrkonjic Grad</t>
  </si>
  <si>
    <t>1027001</t>
  </si>
  <si>
    <t>Republicko javno pravobranilaštvo</t>
  </si>
  <si>
    <t>0067400</t>
  </si>
  <si>
    <t>Djeciji vrtic Milja Ðukanovic Mrkonjic Grad</t>
  </si>
  <si>
    <t>1855016</t>
  </si>
  <si>
    <t>Ugostiteljski servis za potrebe republickih organa</t>
  </si>
  <si>
    <t>Gimnazija Mrkonjic Grad</t>
  </si>
  <si>
    <t>Narodna biblioteka "Božidar Goraždanin" Novo Goražde</t>
  </si>
  <si>
    <t>Mašinska škola Mrkonjic Grad</t>
  </si>
  <si>
    <t>1041001</t>
  </si>
  <si>
    <t>Centar za edukaciju sudija i javnih tužilaca u RS</t>
  </si>
  <si>
    <t>1042001</t>
  </si>
  <si>
    <t>Sudska policija Republike Srpske</t>
  </si>
  <si>
    <t>1043001</t>
  </si>
  <si>
    <t>Okružno tužilaštvo Banjaluka</t>
  </si>
  <si>
    <t>Nevesinje</t>
  </si>
  <si>
    <t>0069110</t>
  </si>
  <si>
    <t>1044001</t>
  </si>
  <si>
    <t>Okružno tužilaštvo Bijeljina</t>
  </si>
  <si>
    <t>0069125</t>
  </si>
  <si>
    <t>1045001</t>
  </si>
  <si>
    <t>Okružno tužilaštvo Doboj</t>
  </si>
  <si>
    <t>0069130</t>
  </si>
  <si>
    <t>1046001</t>
  </si>
  <si>
    <t>Okružno tužilaštvo Istocno Sarajevo</t>
  </si>
  <si>
    <t>0069190</t>
  </si>
  <si>
    <t>0069200</t>
  </si>
  <si>
    <t>0069300</t>
  </si>
  <si>
    <t>0069400</t>
  </si>
  <si>
    <t>Obdaniste "Sv. Evgenija Carica Milica"</t>
  </si>
  <si>
    <t>0069600</t>
  </si>
  <si>
    <t>OUO za protivpozarnu zastitu</t>
  </si>
  <si>
    <t>SSC "Aleksa Santic" Nevesinje</t>
  </si>
  <si>
    <t>1141001</t>
  </si>
  <si>
    <t>Ministarstvo uprave i lokalne samouprave</t>
  </si>
  <si>
    <t>Narodna biblioteka Nevesinje</t>
  </si>
  <si>
    <t>1242001</t>
  </si>
  <si>
    <t>Ministarstvo nauke i tehnologije</t>
  </si>
  <si>
    <t>1344001</t>
  </si>
  <si>
    <t>Ministarstvo zdravlja i socijalne zaštite</t>
  </si>
  <si>
    <t>Donji Žabar</t>
  </si>
  <si>
    <t>0072110</t>
  </si>
  <si>
    <t>1445001</t>
  </si>
  <si>
    <t>Ministarstvo privrede,energetike i razvoja</t>
  </si>
  <si>
    <t>0072120</t>
  </si>
  <si>
    <t>1447001</t>
  </si>
  <si>
    <t>Republicki zavod za standardizaciju i metrologiju</t>
  </si>
  <si>
    <t>0072130</t>
  </si>
  <si>
    <t>1546001</t>
  </si>
  <si>
    <t>Poljoprivreda, prehrambena industrija i ruralni razvoj</t>
  </si>
  <si>
    <t>0072190</t>
  </si>
  <si>
    <t>1546002</t>
  </si>
  <si>
    <t>Šumarstvo i lovstvo</t>
  </si>
  <si>
    <t>0072200</t>
  </si>
  <si>
    <t>MZ Loncari Donji Zabar</t>
  </si>
  <si>
    <t>1546003</t>
  </si>
  <si>
    <t>Vodoprivreda</t>
  </si>
  <si>
    <t>0072300</t>
  </si>
  <si>
    <t>1546004</t>
  </si>
  <si>
    <t>Veterinarstvo</t>
  </si>
  <si>
    <t>1546005</t>
  </si>
  <si>
    <t>Sekretarijat</t>
  </si>
  <si>
    <t>Prijedor</t>
  </si>
  <si>
    <t>0074110</t>
  </si>
  <si>
    <t>Stručna služba Skupštine grada</t>
  </si>
  <si>
    <t>1548001</t>
  </si>
  <si>
    <t>Republicki hidrimeteorološki zavod</t>
  </si>
  <si>
    <t>0074111</t>
  </si>
  <si>
    <t>Naknade i grantovi političkim partijama, odbornicima i troškovi izbora</t>
  </si>
  <si>
    <t>1648001</t>
  </si>
  <si>
    <t>Ministarstvo saobracaja i veza</t>
  </si>
  <si>
    <t>0074112</t>
  </si>
  <si>
    <t>Grantovi mjesnim zajednicama</t>
  </si>
  <si>
    <t>1855000</t>
  </si>
  <si>
    <t xml:space="preserve">Ministarstvo trgovine i turizma </t>
  </si>
  <si>
    <t>0074120</t>
  </si>
  <si>
    <t>Stručna služba gradonačelnika</t>
  </si>
  <si>
    <t>1855001</t>
  </si>
  <si>
    <t>Ministarstvo - Sekretarijat (Banja Luka)</t>
  </si>
  <si>
    <t>0074123</t>
  </si>
  <si>
    <t>Program alternativnog smještaja i podrška povratka</t>
  </si>
  <si>
    <t>1855009</t>
  </si>
  <si>
    <t>Republicka direkcija za robne rezerve Banja Luka</t>
  </si>
  <si>
    <t>0074124</t>
  </si>
  <si>
    <t>Kabinet gradonačelnika</t>
  </si>
  <si>
    <t>1956001</t>
  </si>
  <si>
    <t>Ministarstvo za prostorno uredenje, gradevinarstvo i ekologiju</t>
  </si>
  <si>
    <t>0074125</t>
  </si>
  <si>
    <t>Stručna služba Skupštine grada i gradonačelnika</t>
  </si>
  <si>
    <t>1957001</t>
  </si>
  <si>
    <t>Direkcija za obnovu i izgradnju stambenog prostora</t>
  </si>
  <si>
    <t>0074126</t>
  </si>
  <si>
    <t>Plate i naknade funkcionera i zaposlenih radnika</t>
  </si>
  <si>
    <t>2058001</t>
  </si>
  <si>
    <t>Ministarstvo rada i boracko-invalidske zaštite</t>
  </si>
  <si>
    <t>0074127</t>
  </si>
  <si>
    <t>Služba za inspekcijski nadzor</t>
  </si>
  <si>
    <t>2159001</t>
  </si>
  <si>
    <t>Ministarstvo za ekonomske odnose i koordinaciju</t>
  </si>
  <si>
    <t>0074128</t>
  </si>
  <si>
    <t>Služba komunalne policije</t>
  </si>
  <si>
    <t>2260001</t>
  </si>
  <si>
    <t>Ministarstvo za izbjeglice i raseljena lica</t>
  </si>
  <si>
    <t>0074129</t>
  </si>
  <si>
    <t>Teritorijalna vatrogasna jedinica Prijedor</t>
  </si>
  <si>
    <t>3170001</t>
  </si>
  <si>
    <t>Glavna služba za reviziju javnog sektora</t>
  </si>
  <si>
    <t>0074130</t>
  </si>
  <si>
    <t>0420001</t>
  </si>
  <si>
    <t>Služba za zajednicke poslove Vlade Republike Srpske</t>
  </si>
  <si>
    <t>0074131</t>
  </si>
  <si>
    <t>Služba za civilnu zaštitu</t>
  </si>
  <si>
    <t>0834000</t>
  </si>
  <si>
    <t>Studentski i dacki domovi</t>
  </si>
  <si>
    <t>0074140</t>
  </si>
  <si>
    <t>0834001</t>
  </si>
  <si>
    <t>JU Studentski centar "Nikola Tesla" Banja Luka</t>
  </si>
  <si>
    <t>0074141</t>
  </si>
  <si>
    <t>Statutarna budžetska potrošnja</t>
  </si>
  <si>
    <t>0834002</t>
  </si>
  <si>
    <t>JU Studentski centar Zvornik</t>
  </si>
  <si>
    <t>0074150</t>
  </si>
  <si>
    <t>0834003</t>
  </si>
  <si>
    <t>JU Studentski centar Istocno Sarajevo</t>
  </si>
  <si>
    <t>0074151</t>
  </si>
  <si>
    <t>Sredstva za unapređenje poljoprivrede</t>
  </si>
  <si>
    <t>0834004</t>
  </si>
  <si>
    <t>JU Studentski centar Pale</t>
  </si>
  <si>
    <t>0074154</t>
  </si>
  <si>
    <t>Program upotrebe naknada po Zakonu o šumama</t>
  </si>
  <si>
    <t>0834005</t>
  </si>
  <si>
    <t>JU Studentski centar Trebinje</t>
  </si>
  <si>
    <t>0074155</t>
  </si>
  <si>
    <t>Program iz oblasti obrazovanja</t>
  </si>
  <si>
    <t>0834006</t>
  </si>
  <si>
    <t>JU Srednjoškolski dom Banja Luka</t>
  </si>
  <si>
    <t>0074156</t>
  </si>
  <si>
    <t>Program za fizičku kulturu</t>
  </si>
  <si>
    <t>0834007</t>
  </si>
  <si>
    <t>JU Dom ucenika Trebinje</t>
  </si>
  <si>
    <t>0074157</t>
  </si>
  <si>
    <t>Program za zdravstvenu zaštitu</t>
  </si>
  <si>
    <t>0834008</t>
  </si>
  <si>
    <t>JU Dom ucenika Doboj</t>
  </si>
  <si>
    <t>0074158</t>
  </si>
  <si>
    <t>Grantovi srednjim i osnovnim školama</t>
  </si>
  <si>
    <t>0834009</t>
  </si>
  <si>
    <t>JU Dom ucenika Bijeljina</t>
  </si>
  <si>
    <t>0074159</t>
  </si>
  <si>
    <t>Troškovi Komisije za određivanje uslova za izdavanje odobrenja za rad – privreda</t>
  </si>
  <si>
    <t>0923005</t>
  </si>
  <si>
    <t>Javna ulaganja</t>
  </si>
  <si>
    <t>0074160</t>
  </si>
  <si>
    <t>0074161</t>
  </si>
  <si>
    <t>Program za uređenje građevinskog zemljišta</t>
  </si>
  <si>
    <t>0074162</t>
  </si>
  <si>
    <t>Troškovi Komisije za pregled projektne dokumentacije i tehničkog prijema objekata - prostorno</t>
  </si>
  <si>
    <t>0074170</t>
  </si>
  <si>
    <t>0074171</t>
  </si>
  <si>
    <t>Program za opštu komunalnu potrošnju i ostale vidove komunalne potrošnje</t>
  </si>
  <si>
    <t>0074172</t>
  </si>
  <si>
    <t>Program za održavanje i rekonstrukciju puteva</t>
  </si>
  <si>
    <t>0074180</t>
  </si>
  <si>
    <t>0074181</t>
  </si>
  <si>
    <t>Ostali rashodi iz nadležnosti Odjeljenja za boračko-invalidsku zaštitu</t>
  </si>
  <si>
    <t>0074190</t>
  </si>
  <si>
    <t>0074201</t>
  </si>
  <si>
    <t>Programi iz oblasti kulturnih manifestacija</t>
  </si>
  <si>
    <t>0074202</t>
  </si>
  <si>
    <t>Učešće u finansiranju javnih medija</t>
  </si>
  <si>
    <t>0074203</t>
  </si>
  <si>
    <t>Sredstva za ostale vidove socijalne zaštite</t>
  </si>
  <si>
    <t>0074204</t>
  </si>
  <si>
    <t>Sredstva za razvojne projekte i podsticaj zapošljavanja</t>
  </si>
  <si>
    <t>0074205</t>
  </si>
  <si>
    <t>Sredstva za finansiranje saveza, udruženja i ostalih nevladinih organizacija</t>
  </si>
  <si>
    <t>0074210</t>
  </si>
  <si>
    <t>0074300</t>
  </si>
  <si>
    <t>CENTAR ZA SOCIJALNI RAD PRIJEDOR</t>
  </si>
  <si>
    <t>0074301</t>
  </si>
  <si>
    <t>0074302</t>
  </si>
  <si>
    <t>Ostali vidovi socijalne zaštite</t>
  </si>
  <si>
    <t>0074400</t>
  </si>
  <si>
    <t>DJECIJI VRTIC RADOST PRIJEDOR</t>
  </si>
  <si>
    <t>0074501</t>
  </si>
  <si>
    <t>AMATERSKO POZORIŠTE PRIJEDOR</t>
  </si>
  <si>
    <t>0205001</t>
  </si>
  <si>
    <t xml:space="preserve">Republicka komisija za utvrdivanje sukoba interesa u organima vlasti RS </t>
  </si>
  <si>
    <t>0074502</t>
  </si>
  <si>
    <t>GALERIJA 96 PRIJEDOR</t>
  </si>
  <si>
    <t>0712111</t>
  </si>
  <si>
    <t>Uprava za analitiku, informatiku i komunikacije</t>
  </si>
  <si>
    <t>0074503</t>
  </si>
  <si>
    <t>Zadužbina „Sreten Stojanović”</t>
  </si>
  <si>
    <t>0712243</t>
  </si>
  <si>
    <t>Policijska stanica za intervencije</t>
  </si>
  <si>
    <t>0074504</t>
  </si>
  <si>
    <t>Program iz oblasti kulturnih manifestacija</t>
  </si>
  <si>
    <t>0712244</t>
  </si>
  <si>
    <t>Policijska stanica BL-Lauš</t>
  </si>
  <si>
    <t>0074505</t>
  </si>
  <si>
    <t>Program iz oblasti kulturno umjetničkih društava</t>
  </si>
  <si>
    <t>0712246</t>
  </si>
  <si>
    <t>Odjeljenje za analitiku, informatiku i komunikacije</t>
  </si>
  <si>
    <t>0074506</t>
  </si>
  <si>
    <t>Program za podršku omladini</t>
  </si>
  <si>
    <t>0712322</t>
  </si>
  <si>
    <t>0074507</t>
  </si>
  <si>
    <t>Programi za nevladine organizacije</t>
  </si>
  <si>
    <t>0712421</t>
  </si>
  <si>
    <t>Odjeljenje za analitiku, informtiku i komunikacije</t>
  </si>
  <si>
    <t>0074508</t>
  </si>
  <si>
    <t>Projekti ostalih udruženja i fondacija</t>
  </si>
  <si>
    <t>0712422</t>
  </si>
  <si>
    <t>Policijska stanica Zvornik</t>
  </si>
  <si>
    <t>0074509</t>
  </si>
  <si>
    <t>Sredstva za razvojne projekte i podsticaj zapošljavanju</t>
  </si>
  <si>
    <t>0712423</t>
  </si>
  <si>
    <t>Policijska stanica Kozluk</t>
  </si>
  <si>
    <t>0074510</t>
  </si>
  <si>
    <t>TURISTICKA ORGANIZACIJA GRADA PRIJEDOR</t>
  </si>
  <si>
    <t>0712526</t>
  </si>
  <si>
    <t>0074910</t>
  </si>
  <si>
    <t>Agencija za ekonomski razvoj opštine Prijedor</t>
  </si>
  <si>
    <t>0712527</t>
  </si>
  <si>
    <t>Sektor policije</t>
  </si>
  <si>
    <t>0074920</t>
  </si>
  <si>
    <t>Javna ustanova "Centar za prikazivanje filmova" Prijedor</t>
  </si>
  <si>
    <t>0712616</t>
  </si>
  <si>
    <t>GIMNAZIJA SVETI SAVA PRIJEDOR</t>
  </si>
  <si>
    <t>0712617</t>
  </si>
  <si>
    <t>ELEKTROTEHNICKA ŠKOLA PRIJEDOR</t>
  </si>
  <si>
    <t>0818065</t>
  </si>
  <si>
    <t>Narodna biblioteka Istocni Stari Grad</t>
  </si>
  <si>
    <t>MAŠINSKA ŠKOLA PRIJEDOR</t>
  </si>
  <si>
    <t>0818066</t>
  </si>
  <si>
    <t>JU Narodna biblioteka Srbac</t>
  </si>
  <si>
    <t>POLJOPRIVREDNO-PREHRAMBENA ŠKOLA PRIJEDOR</t>
  </si>
  <si>
    <t>1059001</t>
  </si>
  <si>
    <t>Okružni zatvor Trebinje</t>
  </si>
  <si>
    <t>UGOSTITELJSKO-EKONOMSKA ŠKOLA PRIJEDOR</t>
  </si>
  <si>
    <t>0410001</t>
  </si>
  <si>
    <t>Republicka uprava za geodetske i imovinsko-pravne poslove</t>
  </si>
  <si>
    <t>MEDICINSKO-TEHNOLOŠKA I GRA?EVINSKA ŠKOLA PRIJEDOR</t>
  </si>
  <si>
    <t>0421001</t>
  </si>
  <si>
    <t>Helikopterski servis RS Banjaluka</t>
  </si>
  <si>
    <t>NARODNA BIBLIOTEKA CIRILO I METODIJE PRIJEDOR</t>
  </si>
  <si>
    <t>JU"Narodna biblioteka" Kozarska Dubica</t>
  </si>
  <si>
    <t>MUZEJ KOZARE PRIJEDOR</t>
  </si>
  <si>
    <t>0712000</t>
  </si>
  <si>
    <t xml:space="preserve">Ministarstvo unutrašnjih poslova </t>
  </si>
  <si>
    <t>0840002</t>
  </si>
  <si>
    <t>SREDNJA I OSNOVNA MUZICKA ŠKOLA PRIJEDOR</t>
  </si>
  <si>
    <t>Gimnazija (Gradiška)</t>
  </si>
  <si>
    <t>0840014</t>
  </si>
  <si>
    <t>SPECIJALNA OSNOVNA I SREDNJA ŠKOLA ?OR?E NATOŠEVIC</t>
  </si>
  <si>
    <t>1080001</t>
  </si>
  <si>
    <t>Centar za pružanje besplatne pravne pomoci</t>
  </si>
  <si>
    <t>0206001</t>
  </si>
  <si>
    <t>Ombudsman za djecu</t>
  </si>
  <si>
    <t>Prnjavor</t>
  </si>
  <si>
    <t>0075110</t>
  </si>
  <si>
    <t>Skupština opštine i Stručna služba Skupštine opštine</t>
  </si>
  <si>
    <t>0207001</t>
  </si>
  <si>
    <t>Komisija za žalbe</t>
  </si>
  <si>
    <t>0075120</t>
  </si>
  <si>
    <t>0208001</t>
  </si>
  <si>
    <t>Republicka izborna komisija</t>
  </si>
  <si>
    <t>0075125</t>
  </si>
  <si>
    <t>JU Gimnazija Kalinovik</t>
  </si>
  <si>
    <t>0075130</t>
  </si>
  <si>
    <t>0410002</t>
  </si>
  <si>
    <t>Program katastarskih premjera</t>
  </si>
  <si>
    <t>0075140</t>
  </si>
  <si>
    <t>0818069</t>
  </si>
  <si>
    <t>JU Arheološki muzej "Rimski municipijum" Skelani</t>
  </si>
  <si>
    <t>0075150</t>
  </si>
  <si>
    <t>Odjeljenje za lokalni ekonomski razvoj i društvene djelatnosti</t>
  </si>
  <si>
    <t>1082001</t>
  </si>
  <si>
    <t>Republicki centar za istraživanje rata, ratnih zlocina i traženje nestalih</t>
  </si>
  <si>
    <t>0075160</t>
  </si>
  <si>
    <t>1083001</t>
  </si>
  <si>
    <t>Agencija za provjeru nacina sticanja imovine</t>
  </si>
  <si>
    <t>0075170</t>
  </si>
  <si>
    <t>Odjeljenje za stambeno-komunalne poslove i investicije</t>
  </si>
  <si>
    <t>1448001</t>
  </si>
  <si>
    <t>Republicki zavod za geološka istraživanja</t>
  </si>
  <si>
    <t>0075180</t>
  </si>
  <si>
    <t>1552001</t>
  </si>
  <si>
    <t>Agencija za agrarna placanja</t>
  </si>
  <si>
    <t>0075190</t>
  </si>
  <si>
    <t>0712247</t>
  </si>
  <si>
    <t>Sektor policije Banjaluka</t>
  </si>
  <si>
    <t>0075220</t>
  </si>
  <si>
    <t>0712248</t>
  </si>
  <si>
    <t>Odjeljenje kriminalisticke policije u sektoru grada</t>
  </si>
  <si>
    <t>0075240</t>
  </si>
  <si>
    <t>Služba za javne nabavke i zajedničke poslove</t>
  </si>
  <si>
    <t>0712249</t>
  </si>
  <si>
    <t>Stanicno odjeljenje policije Krupa na Vrbasu</t>
  </si>
  <si>
    <t>0075250</t>
  </si>
  <si>
    <t>Odjeljenje za poljoprivredu, vodoprivredu i šumarstvo</t>
  </si>
  <si>
    <t>0712252</t>
  </si>
  <si>
    <t>Policijska stanica Mrkonjic Grad</t>
  </si>
  <si>
    <t>0075300</t>
  </si>
  <si>
    <t>0712323</t>
  </si>
  <si>
    <t>0075400</t>
  </si>
  <si>
    <t>Djeciji vrtic Naša radost</t>
  </si>
  <si>
    <t>0712324</t>
  </si>
  <si>
    <t>Stanicno odjeljenje policije Stanari</t>
  </si>
  <si>
    <t>0075600</t>
  </si>
  <si>
    <t>0712325</t>
  </si>
  <si>
    <t>Stanicno odjeljenje policije Podnovlje</t>
  </si>
  <si>
    <t>Ginmazija</t>
  </si>
  <si>
    <t>0712424</t>
  </si>
  <si>
    <t>Mješovita srednja škola</t>
  </si>
  <si>
    <t>0712425</t>
  </si>
  <si>
    <t>Policijska stanica Dvorovi</t>
  </si>
  <si>
    <t>0818011</t>
  </si>
  <si>
    <t>JU Centar za kulturu</t>
  </si>
  <si>
    <t>0712426</t>
  </si>
  <si>
    <t>Policijska stanica Osmaci</t>
  </si>
  <si>
    <t>0712427</t>
  </si>
  <si>
    <t>Stanicno odjeljenje Skelani</t>
  </si>
  <si>
    <t>0712528</t>
  </si>
  <si>
    <t>Policijska stanica Foca</t>
  </si>
  <si>
    <t>Rogatica</t>
  </si>
  <si>
    <t>0078110</t>
  </si>
  <si>
    <t>0712529</t>
  </si>
  <si>
    <t>Stanicno odjeljenje policije Miljevina</t>
  </si>
  <si>
    <t>0078125</t>
  </si>
  <si>
    <t>0713001</t>
  </si>
  <si>
    <t>Republicka uprava civilne zaštite</t>
  </si>
  <si>
    <t>0078130</t>
  </si>
  <si>
    <t>0078190</t>
  </si>
  <si>
    <t>0078200</t>
  </si>
  <si>
    <t>0078300</t>
  </si>
  <si>
    <t>0078400</t>
  </si>
  <si>
    <t>1652001</t>
  </si>
  <si>
    <t>Agencija za bezbjednost saobracaja</t>
  </si>
  <si>
    <t>0078500</t>
  </si>
  <si>
    <t>Centar za kulturu</t>
  </si>
  <si>
    <t>0078920</t>
  </si>
  <si>
    <t>Turisticka organizacija opstine Rogatica</t>
  </si>
  <si>
    <t>Srednja skola Rogatica</t>
  </si>
  <si>
    <t>0712253</t>
  </si>
  <si>
    <t>Stanicno odjeljenje policije Nova Topola</t>
  </si>
  <si>
    <t>0712254</t>
  </si>
  <si>
    <t>Stanicno odjeljenje policije Podgraci</t>
  </si>
  <si>
    <t>0712255</t>
  </si>
  <si>
    <t>Stanicno odjeljenje policije Drinic</t>
  </si>
  <si>
    <t>Rudo</t>
  </si>
  <si>
    <t>0080110</t>
  </si>
  <si>
    <t>0712256</t>
  </si>
  <si>
    <t>Stanicno odjeljenje policije Šiprage</t>
  </si>
  <si>
    <t>0080130</t>
  </si>
  <si>
    <t>Opštinska uprava Rudo</t>
  </si>
  <si>
    <t>0712257</t>
  </si>
  <si>
    <t>Stanicno odjeljenje policije Trn</t>
  </si>
  <si>
    <t>0080190</t>
  </si>
  <si>
    <t>0712326</t>
  </si>
  <si>
    <t>Stanicno odjeljenje policije Osjecani</t>
  </si>
  <si>
    <t>0080200</t>
  </si>
  <si>
    <t>0712327</t>
  </si>
  <si>
    <t>Stanicno odjeljenje policije Blatnica</t>
  </si>
  <si>
    <t>0080300</t>
  </si>
  <si>
    <t>0712530</t>
  </si>
  <si>
    <t>Jedinica za podršku Pale</t>
  </si>
  <si>
    <t>0080500</t>
  </si>
  <si>
    <t>JU CKPD "Prosvjeta" Rudo</t>
  </si>
  <si>
    <t>0712531</t>
  </si>
  <si>
    <t>Stanicno odjeljenje policije Tjentište</t>
  </si>
  <si>
    <t>0080600</t>
  </si>
  <si>
    <t>JU Teritorijalna vatrogasna jedinica Rudo</t>
  </si>
  <si>
    <t>0712700</t>
  </si>
  <si>
    <t>CJB Prijedor</t>
  </si>
  <si>
    <t>0080910</t>
  </si>
  <si>
    <t>Opstinska razvojna agencija</t>
  </si>
  <si>
    <t>0712701</t>
  </si>
  <si>
    <t>Jedinica za podršku Prijedor</t>
  </si>
  <si>
    <t>0080930</t>
  </si>
  <si>
    <t>Ustanova za upravljanje sportskim objektima "Rudosport"</t>
  </si>
  <si>
    <t>0712702</t>
  </si>
  <si>
    <t>Policijska stanica za bezbjednost saobracaja Prijedor</t>
  </si>
  <si>
    <t>Srednjoskolski centar Rudo</t>
  </si>
  <si>
    <t>0712703</t>
  </si>
  <si>
    <t>Policijska stanica Omarska</t>
  </si>
  <si>
    <t>Narodna biblioteka "Prosvjeta " Rudo</t>
  </si>
  <si>
    <t>0712704</t>
  </si>
  <si>
    <t>Policijska stanica Kozarac</t>
  </si>
  <si>
    <t>0712705</t>
  </si>
  <si>
    <t>Policijska stanica Kozarska Dubica</t>
  </si>
  <si>
    <t>Oštra Luka</t>
  </si>
  <si>
    <t>0081110</t>
  </si>
  <si>
    <t>0712706</t>
  </si>
  <si>
    <t>Policijska stanica Kostajnica</t>
  </si>
  <si>
    <t>0081120</t>
  </si>
  <si>
    <t>0712707</t>
  </si>
  <si>
    <t>Policijska stanica Novi Grad</t>
  </si>
  <si>
    <t>0081130</t>
  </si>
  <si>
    <t>0712708</t>
  </si>
  <si>
    <t>Stanicno odjeljenje policije Krupa na Uni</t>
  </si>
  <si>
    <t>0712709</t>
  </si>
  <si>
    <t>Stanicno odjeljenje policije Ljubija</t>
  </si>
  <si>
    <t>Istočna Ilidža</t>
  </si>
  <si>
    <t>1085110</t>
  </si>
  <si>
    <t>0712710</t>
  </si>
  <si>
    <t>Policijska stanica Oštra Luka</t>
  </si>
  <si>
    <t>1085130</t>
  </si>
  <si>
    <t>0712711</t>
  </si>
  <si>
    <t>Policijska stanica Prijedor I</t>
  </si>
  <si>
    <t>1085190</t>
  </si>
  <si>
    <t>0712712</t>
  </si>
  <si>
    <t>Policijska stanica Prijedor II</t>
  </si>
  <si>
    <t>1085200</t>
  </si>
  <si>
    <t>0712713</t>
  </si>
  <si>
    <t>Odsjek za eksplozivne materije i poslove zaštite od požara</t>
  </si>
  <si>
    <t>1085300</t>
  </si>
  <si>
    <t>0712714</t>
  </si>
  <si>
    <t>0712715</t>
  </si>
  <si>
    <t>Istočno Novo Sarajevo</t>
  </si>
  <si>
    <t>1088110</t>
  </si>
  <si>
    <t>0712716</t>
  </si>
  <si>
    <t>Odjeljenje za informaciono komunikacione tehnologije</t>
  </si>
  <si>
    <t>1088130</t>
  </si>
  <si>
    <t>0712717</t>
  </si>
  <si>
    <t>1088190</t>
  </si>
  <si>
    <t>0712718</t>
  </si>
  <si>
    <t>1088200</t>
  </si>
  <si>
    <t>0922003</t>
  </si>
  <si>
    <t>Popis stanovništva, domacinstava i stanova u BiH 2013.godine</t>
  </si>
  <si>
    <t>1088300</t>
  </si>
  <si>
    <t>0923006</t>
  </si>
  <si>
    <t>Ostala budžetska potrošnja - ostale isplate</t>
  </si>
  <si>
    <t>1088500</t>
  </si>
  <si>
    <t>Ustanova za kulturu</t>
  </si>
  <si>
    <t>1054002</t>
  </si>
  <si>
    <t>Privredna jedinica "Tunjice" Banjaluka</t>
  </si>
  <si>
    <t>1088510</t>
  </si>
  <si>
    <t>JU Sportsko-rekreativni centar Slavija I.N.Sarajevo</t>
  </si>
  <si>
    <t>1055002</t>
  </si>
  <si>
    <t>Privredna jedinica "Drina" Foca</t>
  </si>
  <si>
    <t>1056002</t>
  </si>
  <si>
    <t>Privredna jedinica "3.maj" Bijeljina</t>
  </si>
  <si>
    <t>Pale</t>
  </si>
  <si>
    <t>Narodna biblioteka Pale</t>
  </si>
  <si>
    <t>1057002</t>
  </si>
  <si>
    <t>Privredna jedinica "Spreca" Doboj</t>
  </si>
  <si>
    <t>1089110</t>
  </si>
  <si>
    <t>1058002</t>
  </si>
  <si>
    <t>Privredna jedinica "Privrednik" Istocno Sarajevo</t>
  </si>
  <si>
    <t>1089130</t>
  </si>
  <si>
    <t>1059002</t>
  </si>
  <si>
    <t>Privredna jedinica "Pudarica" Trebinje</t>
  </si>
  <si>
    <t>1089150</t>
  </si>
  <si>
    <t>Program podsticaja razvoja</t>
  </si>
  <si>
    <t>JU Centar "Sunce" Prijedor</t>
  </si>
  <si>
    <t>1089170</t>
  </si>
  <si>
    <t>Stambeno-komunalni poslovi</t>
  </si>
  <si>
    <t>1089171</t>
  </si>
  <si>
    <t>Program izgradnje i uređenja prostora</t>
  </si>
  <si>
    <t>1089172</t>
  </si>
  <si>
    <t>1089190</t>
  </si>
  <si>
    <t>1089200</t>
  </si>
  <si>
    <t>1089300</t>
  </si>
  <si>
    <t>1089400</t>
  </si>
  <si>
    <t>JU Djeciji centar "Buba mara"</t>
  </si>
  <si>
    <t>1089500</t>
  </si>
  <si>
    <t>Kulturni centar</t>
  </si>
  <si>
    <t>Istočni Stari Grad</t>
  </si>
  <si>
    <t>Novcane kazne za prekršaje i troškovi prekršajnog postupka za prekršaje propisane zakonom</t>
  </si>
  <si>
    <t>1090110</t>
  </si>
  <si>
    <t>Novcane kazne za krivicna djela</t>
  </si>
  <si>
    <t>1090130</t>
  </si>
  <si>
    <t>1090190</t>
  </si>
  <si>
    <t>1090200</t>
  </si>
  <si>
    <t>Trnovo</t>
  </si>
  <si>
    <t>1091110</t>
  </si>
  <si>
    <t>1091120</t>
  </si>
  <si>
    <t>1091130</t>
  </si>
  <si>
    <t>1091190</t>
  </si>
  <si>
    <t>1091200</t>
  </si>
  <si>
    <t>1091500</t>
  </si>
  <si>
    <t>Kneževo</t>
  </si>
  <si>
    <t>0093110</t>
  </si>
  <si>
    <t>0093120</t>
  </si>
  <si>
    <t>0093130</t>
  </si>
  <si>
    <t>Odjeljenje za opštu upravu i društvene djelatnosti</t>
  </si>
  <si>
    <t>0093140</t>
  </si>
  <si>
    <t>0093160</t>
  </si>
  <si>
    <t>0093190</t>
  </si>
  <si>
    <t>0093220</t>
  </si>
  <si>
    <t>0093300</t>
  </si>
  <si>
    <t>Centar za socijalni rad Knezevo</t>
  </si>
  <si>
    <t>0093301</t>
  </si>
  <si>
    <t>0093400</t>
  </si>
  <si>
    <t>Djecije obdanište Radojka Lakic Knezevo</t>
  </si>
  <si>
    <t>Srednja strucna škola Jovan Ducic Knezevo</t>
  </si>
  <si>
    <t>Narodna biblioteka Knezevo</t>
  </si>
  <si>
    <t>Sokolac</t>
  </si>
  <si>
    <t>Narodna biblioteka Sokolac</t>
  </si>
  <si>
    <t>1094110</t>
  </si>
  <si>
    <t>1094120</t>
  </si>
  <si>
    <t>1094125</t>
  </si>
  <si>
    <t>Opstinski stab civilne zastite</t>
  </si>
  <si>
    <t>1094130</t>
  </si>
  <si>
    <t>Novcane kazne za prekršaje, koje izricu nadležni republicki organi</t>
  </si>
  <si>
    <t>1094190</t>
  </si>
  <si>
    <t>1094200</t>
  </si>
  <si>
    <t>1094300</t>
  </si>
  <si>
    <t>1094400</t>
  </si>
  <si>
    <t>Ustanova za predskolsko vaspitanje i obrazovanje</t>
  </si>
  <si>
    <t>1094500</t>
  </si>
  <si>
    <t>1094530</t>
  </si>
  <si>
    <t>Turisticka organizacija Sokolac</t>
  </si>
  <si>
    <t>Srbac</t>
  </si>
  <si>
    <t>0095110</t>
  </si>
  <si>
    <t>0095120</t>
  </si>
  <si>
    <t>0095125</t>
  </si>
  <si>
    <t>0095130</t>
  </si>
  <si>
    <t>0095140</t>
  </si>
  <si>
    <t>0095150</t>
  </si>
  <si>
    <t>0095160</t>
  </si>
  <si>
    <t>Odjeljenje za prostorno uređenje i stambeno-komunalne djelatnosti</t>
  </si>
  <si>
    <t>0095170</t>
  </si>
  <si>
    <t>0095190</t>
  </si>
  <si>
    <t>0095200</t>
  </si>
  <si>
    <t>0095220</t>
  </si>
  <si>
    <t>0095240</t>
  </si>
  <si>
    <t>Stručna služba skupštine opštine</t>
  </si>
  <si>
    <t>0095300</t>
  </si>
  <si>
    <t>Centar za socijalni rad Srbac</t>
  </si>
  <si>
    <t>0095400</t>
  </si>
  <si>
    <t>Predškolska ustanova Naša radost Srbac</t>
  </si>
  <si>
    <t>0095600</t>
  </si>
  <si>
    <t>Teritorijalna vatrogasna jedinica Srbac</t>
  </si>
  <si>
    <t>0095910</t>
  </si>
  <si>
    <t>Agencija za razvoj malih i srednjih preduzeca Srbac</t>
  </si>
  <si>
    <t>ŠC Petar Kocic Srbac</t>
  </si>
  <si>
    <t>Srebrenica</t>
  </si>
  <si>
    <t>0097110</t>
  </si>
  <si>
    <t>0097111</t>
  </si>
  <si>
    <t>Stručna služba SO</t>
  </si>
  <si>
    <t>0097120</t>
  </si>
  <si>
    <t>0097121</t>
  </si>
  <si>
    <t>Stručna služba načelnika i zajedničkih poslova</t>
  </si>
  <si>
    <t>0097125</t>
  </si>
  <si>
    <t>Vatrogasna jedinica Srebrenica</t>
  </si>
  <si>
    <t>0097130</t>
  </si>
  <si>
    <t>0097140</t>
  </si>
  <si>
    <t>0097150</t>
  </si>
  <si>
    <t>0097160</t>
  </si>
  <si>
    <t>Odjeljenje za društvene djelatnosti i javni servis</t>
  </si>
  <si>
    <t>0097170</t>
  </si>
  <si>
    <t>0097190</t>
  </si>
  <si>
    <t>0097200</t>
  </si>
  <si>
    <t>0097600</t>
  </si>
  <si>
    <t>0097300</t>
  </si>
  <si>
    <t>Centar za socijalni rad Srebrenica</t>
  </si>
  <si>
    <t>0097301</t>
  </si>
  <si>
    <t>0097400</t>
  </si>
  <si>
    <t>Djecije obdanište Poletarac Srebrenica</t>
  </si>
  <si>
    <t>Srednjoškolski centar Srebrenica</t>
  </si>
  <si>
    <t>Narodna biblioteka Srebrenica</t>
  </si>
  <si>
    <t>Berkovići</t>
  </si>
  <si>
    <t>0099110</t>
  </si>
  <si>
    <t>0099120</t>
  </si>
  <si>
    <t>Kabinet načelnika</t>
  </si>
  <si>
    <t>0099130</t>
  </si>
  <si>
    <t>0099190</t>
  </si>
  <si>
    <t>0099300</t>
  </si>
  <si>
    <t>Centar za socijalni rad Berkovići</t>
  </si>
  <si>
    <t>0099400</t>
  </si>
  <si>
    <t>JU Djeciji vrtic "Sveta Novomucenica Milica Dete"</t>
  </si>
  <si>
    <t>0099930</t>
  </si>
  <si>
    <t>JU "Berkovici sport" Berkovici</t>
  </si>
  <si>
    <t>Šekovići</t>
  </si>
  <si>
    <t>0100110</t>
  </si>
  <si>
    <t>0100120</t>
  </si>
  <si>
    <t>0100130</t>
  </si>
  <si>
    <t>0100140</t>
  </si>
  <si>
    <t>0100190</t>
  </si>
  <si>
    <t>0100200</t>
  </si>
  <si>
    <t>0100400</t>
  </si>
  <si>
    <t>JU predškolskog obraz. i vaspit. Majka Jevrosima Sekovici</t>
  </si>
  <si>
    <t>Srednja škola Petar Petrovic Njegoš Sekovici</t>
  </si>
  <si>
    <t>JU Narodna bibliioteka Sekovici</t>
  </si>
  <si>
    <t>Šipovo</t>
  </si>
  <si>
    <t>0102110</t>
  </si>
  <si>
    <t>Služba Skupštine</t>
  </si>
  <si>
    <t>0102120</t>
  </si>
  <si>
    <t>Služba načelnika</t>
  </si>
  <si>
    <t>0102123</t>
  </si>
  <si>
    <t>0102130</t>
  </si>
  <si>
    <t>0102170</t>
  </si>
  <si>
    <t>0102190</t>
  </si>
  <si>
    <t>0102300</t>
  </si>
  <si>
    <t>0102400</t>
  </si>
  <si>
    <t>Djecije obdanište Mladost</t>
  </si>
  <si>
    <t>Srednjoškolski centar Petar Kocic</t>
  </si>
  <si>
    <t>JU Narodna biblioteka Šipovo</t>
  </si>
  <si>
    <t>Teslić</t>
  </si>
  <si>
    <t>0103110</t>
  </si>
  <si>
    <t>0103120</t>
  </si>
  <si>
    <t>0103130</t>
  </si>
  <si>
    <t>Odjeljenje za opštu upravu sa inspekcijom i komunalnom policijom</t>
  </si>
  <si>
    <t>0103140</t>
  </si>
  <si>
    <t>0103150</t>
  </si>
  <si>
    <t>0103160</t>
  </si>
  <si>
    <t>0103170</t>
  </si>
  <si>
    <t>0103180</t>
  </si>
  <si>
    <t>0103190</t>
  </si>
  <si>
    <t>0103200</t>
  </si>
  <si>
    <t>0103240</t>
  </si>
  <si>
    <t>0103300</t>
  </si>
  <si>
    <t>Centar za socijalni rad Teslic</t>
  </si>
  <si>
    <t>0103301</t>
  </si>
  <si>
    <t>0103400</t>
  </si>
  <si>
    <t>Djecije obdanište Palcic Teslic</t>
  </si>
  <si>
    <t>0103600</t>
  </si>
  <si>
    <t>Vatrogasna jedinica Teslic</t>
  </si>
  <si>
    <t>SMŠ Nikola Tesla Teslic</t>
  </si>
  <si>
    <t>SMŠ Jovan Ducic Teslic</t>
  </si>
  <si>
    <t>Narodna biblioteka Danilo Kiš Teslic</t>
  </si>
  <si>
    <t>Istočni Drvar</t>
  </si>
  <si>
    <t>0105110</t>
  </si>
  <si>
    <t>0105130</t>
  </si>
  <si>
    <t>0105190</t>
  </si>
  <si>
    <t>Trebinje</t>
  </si>
  <si>
    <t>0107110</t>
  </si>
  <si>
    <t>0107120</t>
  </si>
  <si>
    <t>0107125</t>
  </si>
  <si>
    <t>0107130</t>
  </si>
  <si>
    <t>0107140</t>
  </si>
  <si>
    <t>0107150</t>
  </si>
  <si>
    <t>0107160</t>
  </si>
  <si>
    <t>0107170</t>
  </si>
  <si>
    <t>0107180</t>
  </si>
  <si>
    <t>0107190</t>
  </si>
  <si>
    <t>0107220</t>
  </si>
  <si>
    <t>Odjeljenje za inspekcijske poslove i poslove komunalne policije</t>
  </si>
  <si>
    <t>0107300</t>
  </si>
  <si>
    <t>JU CENTAR ZA SOCIJALNI RAD TREBINJE</t>
  </si>
  <si>
    <t>0107400</t>
  </si>
  <si>
    <t>JU ZA ODGOJ DJECE "NASA RADOST"</t>
  </si>
  <si>
    <t>0107500</t>
  </si>
  <si>
    <t>JU CENTAR ZA INFORMISANJE I KULTURU</t>
  </si>
  <si>
    <t>0107510</t>
  </si>
  <si>
    <t>JU DOM MLADIH TREBINJE</t>
  </si>
  <si>
    <t>0107520</t>
  </si>
  <si>
    <t>JU KULTURNI CENTAR TREBINJE</t>
  </si>
  <si>
    <t>0107910</t>
  </si>
  <si>
    <t>AGENCIJA ZA RAZVOJ MALIH I SREDNJIH PREDUZECA</t>
  </si>
  <si>
    <t>0107920</t>
  </si>
  <si>
    <t>TURISTICKA ORGANIZACIJA OPSTINE</t>
  </si>
  <si>
    <t>0107930</t>
  </si>
  <si>
    <t>JU TREBINJESPORT</t>
  </si>
  <si>
    <t>GIMNAZIJA "JOVAN DUCIC" TREBINJE</t>
  </si>
  <si>
    <t>CENTAR SREDNJIH SKOLA TREBINJE</t>
  </si>
  <si>
    <t>TEHNICKA SKOLA TREBINJE</t>
  </si>
  <si>
    <t>NARODNA BIBLIOTEKA TREBINJE</t>
  </si>
  <si>
    <t>MATICNA MUZEJSKA USTANOVA "MUZEJ HERCEGOVINE"</t>
  </si>
  <si>
    <t>0840007</t>
  </si>
  <si>
    <t>MUZICKA SKOLA TREBINJE</t>
  </si>
  <si>
    <t>Ugljevik</t>
  </si>
  <si>
    <t>0109130</t>
  </si>
  <si>
    <t>0109200</t>
  </si>
  <si>
    <t>0109300</t>
  </si>
  <si>
    <t>Centar za socijalni rad Ugljevik</t>
  </si>
  <si>
    <t>0109301</t>
  </si>
  <si>
    <t>0109400</t>
  </si>
  <si>
    <t>Djeciji vrtic Duško Radovic Ugljevik</t>
  </si>
  <si>
    <t>0109500</t>
  </si>
  <si>
    <t>JU Centar za kulturu Filip Višnjic Ugljevik</t>
  </si>
  <si>
    <t>0109510</t>
  </si>
  <si>
    <t>JU Sportsko rekreativni centar "Rudar" Ugljevik</t>
  </si>
  <si>
    <t>0109600</t>
  </si>
  <si>
    <t>Profesionalna teritorijalna vatrogasna jedinica Ugljevik</t>
  </si>
  <si>
    <t>0109910</t>
  </si>
  <si>
    <t>Agencija za razvoj malih i srednjih preduzeca Ugljevik</t>
  </si>
  <si>
    <t>Srednja skola "Mihailo Petrovic Alas"</t>
  </si>
  <si>
    <t>Narodna biblioteka Ugljevik</t>
  </si>
  <si>
    <t>Višegrad</t>
  </si>
  <si>
    <t>0113110</t>
  </si>
  <si>
    <t>0113120</t>
  </si>
  <si>
    <t>0113130</t>
  </si>
  <si>
    <t>0113190</t>
  </si>
  <si>
    <t>0113200</t>
  </si>
  <si>
    <t>0113300</t>
  </si>
  <si>
    <t>0113400</t>
  </si>
  <si>
    <t>Djecije obdaniste "Neven"</t>
  </si>
  <si>
    <t>0113500</t>
  </si>
  <si>
    <t>Dom kulture Visegrad</t>
  </si>
  <si>
    <t>0113510</t>
  </si>
  <si>
    <t>JUKD "Gradska galerija" Visegrad</t>
  </si>
  <si>
    <t>0113600</t>
  </si>
  <si>
    <t>0113920</t>
  </si>
  <si>
    <t>0113930</t>
  </si>
  <si>
    <t>Sportska ustanova Drina</t>
  </si>
  <si>
    <t>Srednja skola "Ivo Andric" Visegrad</t>
  </si>
  <si>
    <t>Narodna biblioteka "Ivo Andric" Visegrad</t>
  </si>
  <si>
    <t>Vlasenica</t>
  </si>
  <si>
    <t>0116110</t>
  </si>
  <si>
    <t>0116120</t>
  </si>
  <si>
    <t>Stručna služba načelnika opštine – Kabinet načelnika opštine</t>
  </si>
  <si>
    <t>0116130</t>
  </si>
  <si>
    <t>0116140</t>
  </si>
  <si>
    <t>0116150</t>
  </si>
  <si>
    <t>Odjeljenje za privredu, društvene djelatnosti i inspekcijske poslove</t>
  </si>
  <si>
    <t>0116160</t>
  </si>
  <si>
    <t>0116190</t>
  </si>
  <si>
    <t>0116200</t>
  </si>
  <si>
    <t>MZ Gornji Zalukovik Vlasenica</t>
  </si>
  <si>
    <t>0116300</t>
  </si>
  <si>
    <t>0116400</t>
  </si>
  <si>
    <t>Predskolska ustanova Prvi koraci</t>
  </si>
  <si>
    <t>SŠC Milorad Vlacic Vlasenica</t>
  </si>
  <si>
    <t>JP Narodna biblioteka Vlasenica</t>
  </si>
  <si>
    <t>Zvornik</t>
  </si>
  <si>
    <t>0119110</t>
  </si>
  <si>
    <t>0119120</t>
  </si>
  <si>
    <t>0119125</t>
  </si>
  <si>
    <t>0119130</t>
  </si>
  <si>
    <t>0119140</t>
  </si>
  <si>
    <t>0119150</t>
  </si>
  <si>
    <t>0119160</t>
  </si>
  <si>
    <t>0119170</t>
  </si>
  <si>
    <t>0119180</t>
  </si>
  <si>
    <t>0119200</t>
  </si>
  <si>
    <t>0119220</t>
  </si>
  <si>
    <t>Odjeljenje za inspekcijski nadzor</t>
  </si>
  <si>
    <t>0119230</t>
  </si>
  <si>
    <t>0119240</t>
  </si>
  <si>
    <t>Služba za razvoj, lokalnu samoupravu, zajedničke poslove i upravljanje kadrovima</t>
  </si>
  <si>
    <t>0119250</t>
  </si>
  <si>
    <t>Služba za javne nabavke, razvoj i međunarodnu saradnju</t>
  </si>
  <si>
    <t>0119260</t>
  </si>
  <si>
    <t>Služba civilne zaštite</t>
  </si>
  <si>
    <t>0119300</t>
  </si>
  <si>
    <t>Centar za socijalni rad Zvornik</t>
  </si>
  <si>
    <t>0119400</t>
  </si>
  <si>
    <t>Djeciji vrtic Naša radost Zvornik</t>
  </si>
  <si>
    <t>Gimnazija i SSŠ Petar Kocic Zvornik</t>
  </si>
  <si>
    <t>Tehnicki školski centar Zvornik</t>
  </si>
  <si>
    <t>Narodna biblioteka i Muzejska zbirka Zvornik</t>
  </si>
  <si>
    <t>Kostajnica</t>
  </si>
  <si>
    <t>0135110</t>
  </si>
  <si>
    <t>0135111</t>
  </si>
  <si>
    <t>Opštinska izborna komisija</t>
  </si>
  <si>
    <t>0135120</t>
  </si>
  <si>
    <t>0135130</t>
  </si>
  <si>
    <t>0135140</t>
  </si>
  <si>
    <t>0135300</t>
  </si>
  <si>
    <t>0135401</t>
  </si>
  <si>
    <t>JPU Klub za djecu Kestenko</t>
  </si>
  <si>
    <t>Srednja strucna skola</t>
  </si>
  <si>
    <t>Istočni Mostar</t>
  </si>
  <si>
    <t>0136110</t>
  </si>
  <si>
    <t>0136130</t>
  </si>
  <si>
    <t>0136190</t>
  </si>
  <si>
    <t>Stanari</t>
  </si>
  <si>
    <t>0138110</t>
  </si>
  <si>
    <t>0138130</t>
  </si>
  <si>
    <t>Odjeljenje za opštu upravu i zajedničke, upravno-pravne poslove i boračko-invalidsku zaštitu</t>
  </si>
  <si>
    <t>0138140</t>
  </si>
  <si>
    <t>Odjeljenje za finansije i budžet</t>
  </si>
  <si>
    <t>0138150</t>
  </si>
  <si>
    <t>Odjeljenje za privredu, društvene djelatnosti i lokalni ekonomski razvoj</t>
  </si>
  <si>
    <t>0138160</t>
  </si>
  <si>
    <t>Odjeljenje za stambeno-komunalne i inspekcijske poslove</t>
  </si>
  <si>
    <t>0138170</t>
  </si>
  <si>
    <t>Služba za prostorno uređenje</t>
  </si>
  <si>
    <t>Oduzeta imovin.korist i sred.dobijena prodajom oduzetih predmeta iz nadležnosti Rep.tržišne inspek.</t>
  </si>
  <si>
    <t>Oduzeta sredstva i imovinska korist u postupcima iz nadležnosti republickih organa</t>
  </si>
  <si>
    <t>Ostali republicki neporeski prihodi</t>
  </si>
  <si>
    <t>Ostali ukinuti republicki prihodi</t>
  </si>
  <si>
    <t>Name</t>
  </si>
  <si>
    <t>Value</t>
  </si>
  <si>
    <t>LocalName</t>
  </si>
  <si>
    <t>Valid</t>
  </si>
  <si>
    <t>Ispravnost</t>
  </si>
  <si>
    <t>UID</t>
  </si>
  <si>
    <t>MainAccountNumber</t>
  </si>
  <si>
    <t>Place</t>
  </si>
  <si>
    <t>Date</t>
  </si>
  <si>
    <t>Time</t>
  </si>
  <si>
    <t>AuthorizedPersonForRepresentation</t>
  </si>
  <si>
    <t>FirstRowNumber</t>
  </si>
  <si>
    <t>FirstColumnNumber</t>
  </si>
  <si>
    <t>TotalRowNumber</t>
  </si>
  <si>
    <t>VersionDate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</si>
</sst>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"/>
  </numFmts>
  <fonts count="21" x14ac:knownFonts="1">
    <font>
      <sz val="12"/>
      <color theme="1"/>
      <name val="Tahoma"/>
      <family val="2"/>
    </font>
    <font>
      <sz val="11"/>
      <color rgb="FF3F3F76"/>
      <name val="Calibri"/>
      <family val="2"/>
      <charset val="238"/>
      <scheme val="minor"/>
    </font>
    <font>
      <sz val="12"/>
      <color theme="1"/>
      <name val="Tahoma"/>
      <family val="2"/>
    </font>
    <font>
      <b/>
      <sz val="14"/>
      <color theme="1"/>
      <name val="Tahoma"/>
      <family val="2"/>
    </font>
    <font>
      <sz val="12"/>
      <color rgb="FFFF0000"/>
      <name val="Tahoma"/>
      <family val="2"/>
    </font>
    <font>
      <b/>
      <sz val="12"/>
      <color theme="1"/>
      <name val="Tahoma"/>
      <family val="2"/>
    </font>
    <font>
      <sz val="12"/>
      <color rgb="FF3F3F76"/>
      <name val="Calibri"/>
      <family val="2"/>
      <charset val="238"/>
      <scheme val="minor"/>
    </font>
    <font>
      <b/>
      <sz val="12"/>
      <name val="Calibri"/>
      <family val="2"/>
    </font>
    <font>
      <b/>
      <sz val="12"/>
      <color theme="0"/>
      <name val="Tahoma"/>
      <family val="2"/>
    </font>
    <font>
      <b/>
      <u/>
      <sz val="12"/>
      <color theme="1"/>
      <name val="Tahoma"/>
      <family val="2"/>
    </font>
    <font>
      <sz val="12"/>
      <name val="Tahoma"/>
      <family val="2"/>
    </font>
    <font>
      <u/>
      <sz val="12"/>
      <color theme="1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2"/>
      <color indexed="81"/>
      <name val="Tahoma"/>
      <family val="2"/>
    </font>
    <font>
      <sz val="12"/>
      <color theme="4" tint="0.79998168889431442"/>
      <name val="Tahoma"/>
      <family val="2"/>
    </font>
    <font>
      <sz val="12"/>
      <color theme="0"/>
      <name val="Tahoma"/>
      <family val="2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gray0625">
        <f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dotted">
        <color rgb="FF777777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dotted">
        <color rgb="FF777777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dashed">
        <color rgb="FF777777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dashed">
        <color rgb="FF777777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dotted">
        <color rgb="FF777777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dotted">
        <color rgb="FF777777"/>
      </left>
      <right/>
      <top/>
      <bottom style="thin">
        <color theme="0" tint="-0.14996795556505021"/>
      </bottom>
      <diagonal/>
    </border>
    <border>
      <left style="dotted">
        <color rgb="FF777777"/>
      </left>
      <right style="dashed">
        <color rgb="FF777777"/>
      </right>
      <top/>
      <bottom style="thin">
        <color theme="0" tint="-0.14996795556505021"/>
      </bottom>
      <diagonal/>
    </border>
    <border>
      <left style="dashed">
        <color rgb="FF777777"/>
      </left>
      <right style="dashed">
        <color rgb="FF777777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dashed">
        <color rgb="FF777777"/>
      </right>
      <top/>
      <bottom style="thin">
        <color theme="0" tint="-0.14996795556505021"/>
      </bottom>
      <diagonal/>
    </border>
    <border>
      <left style="dashed">
        <color rgb="FF777777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ashed">
        <color rgb="FF777777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dashed">
        <color rgb="FF777777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rgb="FF777777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rgb="FF777777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rgb="FF777777"/>
      </left>
      <right style="dashed">
        <color rgb="FF777777"/>
      </right>
      <top style="thin">
        <color theme="0" tint="-0.14996795556505021"/>
      </top>
      <bottom style="thin">
        <color theme="0" tint="-0.14996795556505021"/>
      </bottom>
      <diagonal/>
    </border>
    <border>
      <left style="dashed">
        <color rgb="FF777777"/>
      </left>
      <right style="dashed">
        <color rgb="FF777777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dashed">
        <color rgb="FF777777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dashed">
        <color rgb="FF777777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dashed">
        <color rgb="FF777777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dashed">
        <color rgb="FF777777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dashed">
        <color rgb="FF777777"/>
      </left>
      <right/>
      <top style="thin">
        <color theme="0" tint="-0.14993743705557422"/>
      </top>
      <bottom style="thin">
        <color indexed="64"/>
      </bottom>
      <diagonal/>
    </border>
    <border>
      <left/>
      <right/>
      <top style="thin">
        <color theme="0" tint="-0.14993743705557422"/>
      </top>
      <bottom style="thin">
        <color indexed="64"/>
      </bottom>
      <diagonal/>
    </border>
    <border>
      <left/>
      <right style="dashed">
        <color rgb="FF777777"/>
      </right>
      <top style="thin">
        <color theme="0" tint="-0.14993743705557422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dotted">
        <color rgb="FF777777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dotted">
        <color rgb="FF777777"/>
      </left>
      <right/>
      <top style="thin">
        <color theme="0" tint="-0.14996795556505021"/>
      </top>
      <bottom style="thin">
        <color indexed="64"/>
      </bottom>
      <diagonal/>
    </border>
    <border>
      <left style="dotted">
        <color rgb="FF777777"/>
      </left>
      <right style="dashed">
        <color rgb="FF777777"/>
      </right>
      <top style="thin">
        <color theme="0" tint="-0.14996795556505021"/>
      </top>
      <bottom style="thin">
        <color indexed="64"/>
      </bottom>
      <diagonal/>
    </border>
    <border>
      <left style="dashed">
        <color rgb="FF777777"/>
      </left>
      <right style="dashed">
        <color rgb="FF777777"/>
      </right>
      <top style="thin">
        <color theme="0" tint="-0.14996795556505021"/>
      </top>
      <bottom/>
      <diagonal/>
    </border>
    <border>
      <left style="dashed">
        <color rgb="FF777777"/>
      </left>
      <right style="dashed">
        <color rgb="FF777777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dashed">
        <color rgb="FF777777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dashed">
        <color rgb="FF777777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  <protection hidden="1"/>
    </xf>
    <xf numFmtId="0" fontId="1" fillId="2" borderId="1" applyNumberFormat="0" applyAlignment="0" applyProtection="0"/>
    <xf numFmtId="0" fontId="2" fillId="0" borderId="3">
      <alignment horizontal="center" vertical="center"/>
    </xf>
    <xf numFmtId="0" fontId="2" fillId="3" borderId="10">
      <alignment horizontal="center" vertical="center"/>
      <protection locked="0"/>
    </xf>
    <xf numFmtId="0" fontId="2" fillId="3" borderId="16">
      <alignment horizontal="left" vertical="center"/>
      <protection locked="0"/>
    </xf>
    <xf numFmtId="0" fontId="2" fillId="0" borderId="16">
      <alignment horizontal="left" vertical="center"/>
    </xf>
    <xf numFmtId="0" fontId="11" fillId="0" borderId="0" applyNumberFormat="0" applyFill="0" applyBorder="0" applyAlignment="0">
      <protection hidden="1"/>
    </xf>
  </cellStyleXfs>
  <cellXfs count="285">
    <xf numFmtId="0" fontId="0" fillId="0" borderId="0" xfId="0">
      <alignment vertical="center"/>
      <protection hidden="1"/>
    </xf>
    <xf numFmtId="0" fontId="0" fillId="0" borderId="0" xfId="0" applyFont="1" applyBorder="1" applyProtection="1">
      <alignment vertical="center"/>
      <protection hidden="1"/>
    </xf>
    <xf numFmtId="4" fontId="0" fillId="0" borderId="0" xfId="0" applyNumberFormat="1" applyFont="1" applyBorder="1" applyProtection="1">
      <alignment vertical="center"/>
      <protection hidden="1"/>
    </xf>
    <xf numFmtId="0" fontId="3" fillId="0" borderId="0" xfId="0" applyFont="1" applyBorder="1" applyProtection="1">
      <alignment vertical="center"/>
      <protection hidden="1"/>
    </xf>
    <xf numFmtId="0" fontId="3" fillId="0" borderId="0" xfId="0" applyNumberFormat="1" applyFont="1" applyBorder="1" applyProtection="1">
      <alignment vertical="center"/>
      <protection hidden="1"/>
    </xf>
    <xf numFmtId="0" fontId="0" fillId="0" borderId="2" xfId="0" applyFont="1" applyBorder="1" applyProtection="1">
      <alignment vertical="center"/>
      <protection hidden="1"/>
    </xf>
    <xf numFmtId="0" fontId="4" fillId="0" borderId="0" xfId="0" applyFont="1" applyAlignment="1">
      <alignment horizontal="left" vertical="center" indent="2"/>
      <protection hidden="1"/>
    </xf>
    <xf numFmtId="0" fontId="0" fillId="0" borderId="0" xfId="0" applyProtection="1">
      <alignment vertical="center"/>
      <protection hidden="1"/>
    </xf>
    <xf numFmtId="49" fontId="0" fillId="0" borderId="0" xfId="0" applyNumberFormat="1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2" fillId="0" borderId="3" xfId="2">
      <alignment horizontal="center" vertical="center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>
      <protection hidden="1"/>
    </xf>
    <xf numFmtId="14" fontId="6" fillId="2" borderId="1" xfId="1" applyNumberFormat="1" applyFont="1" applyAlignment="1" applyProtection="1">
      <alignment horizontal="right" vertical="center" wrapText="1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0" fillId="0" borderId="4" xfId="0" applyFont="1" applyBorder="1" applyProtection="1">
      <alignment vertical="center"/>
      <protection hidden="1"/>
    </xf>
    <xf numFmtId="0" fontId="0" fillId="0" borderId="5" xfId="0" applyFont="1" applyBorder="1" applyProtection="1">
      <alignment vertical="center"/>
      <protection hidden="1"/>
    </xf>
    <xf numFmtId="0" fontId="7" fillId="0" borderId="0" xfId="0" applyFont="1" applyBorder="1" applyAlignment="1" applyProtection="1">
      <alignment horizontal="left" inden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center" textRotation="90"/>
      <protection hidden="1"/>
    </xf>
    <xf numFmtId="0" fontId="0" fillId="0" borderId="6" xfId="0" applyFont="1" applyBorder="1" applyProtection="1">
      <alignment vertical="center"/>
      <protection hidden="1"/>
    </xf>
    <xf numFmtId="0" fontId="0" fillId="0" borderId="7" xfId="0" applyFont="1" applyBorder="1" applyProtection="1">
      <alignment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2" xfId="0" quotePrefix="1" applyFont="1" applyBorder="1" applyProtection="1">
      <alignment vertical="center"/>
      <protection hidden="1"/>
    </xf>
    <xf numFmtId="0" fontId="0" fillId="0" borderId="8" xfId="0" applyFont="1" applyBorder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0" fontId="3" fillId="0" borderId="0" xfId="0" applyFont="1" applyBorder="1" applyAlignment="1">
      <alignment horizontal="left" vertical="center" indent="1"/>
      <protection hidden="1"/>
    </xf>
    <xf numFmtId="0" fontId="0" fillId="0" borderId="2" xfId="0" applyBorder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0" fillId="0" borderId="9" xfId="0" applyFont="1" applyBorder="1" applyProtection="1">
      <alignment vertical="center"/>
      <protection hidden="1"/>
    </xf>
    <xf numFmtId="0" fontId="2" fillId="0" borderId="0" xfId="0" applyFont="1" applyBorder="1" applyAlignment="1" applyProtection="1">
      <alignment horizontal="left" vertical="center" indent="4"/>
      <protection hidden="1"/>
    </xf>
    <xf numFmtId="0" fontId="2" fillId="3" borderId="10" xfId="3">
      <alignment horizontal="center" vertical="center"/>
      <protection locked="0"/>
    </xf>
    <xf numFmtId="0" fontId="2" fillId="3" borderId="11" xfId="3" applyBorder="1">
      <alignment horizontal="center" vertical="center"/>
      <protection locked="0"/>
    </xf>
    <xf numFmtId="0" fontId="2" fillId="3" borderId="12" xfId="3" applyBorder="1">
      <alignment horizontal="center" vertical="center"/>
      <protection locked="0"/>
    </xf>
    <xf numFmtId="0" fontId="2" fillId="3" borderId="13" xfId="3" applyBorder="1">
      <alignment horizontal="center" vertical="center"/>
      <protection locked="0"/>
    </xf>
    <xf numFmtId="0" fontId="0" fillId="0" borderId="14" xfId="0" applyNumberFormat="1" applyBorder="1" applyProtection="1">
      <alignment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15" xfId="0" applyFont="1" applyBorder="1" applyAlignment="1" applyProtection="1">
      <alignment horizontal="left" vertical="center"/>
      <protection hidden="1"/>
    </xf>
    <xf numFmtId="0" fontId="0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indent="4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0" fillId="0" borderId="9" xfId="0" applyBorder="1" applyProtection="1">
      <alignment vertical="center"/>
      <protection hidden="1"/>
    </xf>
    <xf numFmtId="0" fontId="2" fillId="0" borderId="0" xfId="0" applyFont="1" applyBorder="1" applyAlignment="1" applyProtection="1">
      <alignment horizontal="left" vertical="center" wrapText="1" indent="4"/>
      <protection hidden="1"/>
    </xf>
    <xf numFmtId="0" fontId="0" fillId="3" borderId="16" xfId="4" applyFont="1" applyAlignment="1">
      <alignment horizontal="left"/>
      <protection locked="0"/>
    </xf>
    <xf numFmtId="0" fontId="2" fillId="3" borderId="16" xfId="4" applyAlignment="1">
      <alignment horizontal="left"/>
      <protection locked="0"/>
    </xf>
    <xf numFmtId="14" fontId="0" fillId="0" borderId="0" xfId="0" applyNumberFormat="1" applyFont="1" applyBorder="1" applyProtection="1">
      <alignment vertical="center"/>
      <protection hidden="1"/>
    </xf>
    <xf numFmtId="0" fontId="0" fillId="0" borderId="2" xfId="0" applyFont="1" applyBorder="1" applyAlignment="1" applyProtection="1">
      <alignment wrapText="1"/>
      <protection hidden="1"/>
    </xf>
    <xf numFmtId="0" fontId="0" fillId="0" borderId="0" xfId="0" applyFont="1" applyBorder="1" applyAlignment="1" applyProtection="1">
      <alignment horizontal="left" vertical="center" indent="1"/>
      <protection hidden="1"/>
    </xf>
    <xf numFmtId="0" fontId="0" fillId="0" borderId="0" xfId="0" applyAlignment="1">
      <alignment vertical="center" wrapText="1"/>
      <protection hidden="1"/>
    </xf>
    <xf numFmtId="0" fontId="2" fillId="0" borderId="0" xfId="5" applyBorder="1" applyAlignment="1">
      <alignment vertical="center" wrapText="1"/>
    </xf>
    <xf numFmtId="0" fontId="0" fillId="0" borderId="0" xfId="5" applyFont="1" applyBorder="1" applyAlignment="1">
      <alignment horizontal="center" vertical="center"/>
    </xf>
    <xf numFmtId="0" fontId="2" fillId="0" borderId="0" xfId="5" applyBorder="1" applyAlignment="1">
      <alignment vertical="center"/>
    </xf>
    <xf numFmtId="14" fontId="0" fillId="0" borderId="0" xfId="0" applyNumberFormat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0" fillId="0" borderId="9" xfId="0" applyFont="1" applyBorder="1" applyAlignment="1" applyProtection="1">
      <alignment horizontal="left" vertical="center" indent="1"/>
      <protection hidden="1"/>
    </xf>
    <xf numFmtId="0" fontId="6" fillId="2" borderId="1" xfId="1" applyFont="1" applyAlignment="1" applyProtection="1">
      <alignment vertical="center"/>
      <protection hidden="1"/>
    </xf>
    <xf numFmtId="0" fontId="0" fillId="0" borderId="17" xfId="0" quotePrefix="1" applyFont="1" applyBorder="1" applyProtection="1">
      <alignment vertical="center"/>
      <protection hidden="1"/>
    </xf>
    <xf numFmtId="0" fontId="0" fillId="0" borderId="0" xfId="0" applyBorder="1" applyAlignment="1" applyProtection="1">
      <alignment horizontal="left" vertical="center" indent="1"/>
      <protection hidden="1"/>
    </xf>
    <xf numFmtId="0" fontId="2" fillId="0" borderId="16" xfId="5" applyFont="1" applyAlignment="1">
      <alignment horizontal="left" vertical="center"/>
    </xf>
    <xf numFmtId="0" fontId="4" fillId="0" borderId="0" xfId="0" applyFont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17" xfId="0" applyFont="1" applyBorder="1" applyAlignment="1" applyProtection="1">
      <alignment horizontal="left" vertical="center" indent="1"/>
      <protection hidden="1"/>
    </xf>
    <xf numFmtId="0" fontId="4" fillId="0" borderId="0" xfId="0" applyFont="1" applyBorder="1" applyProtection="1">
      <alignment vertical="center"/>
      <protection hidden="1"/>
    </xf>
    <xf numFmtId="0" fontId="0" fillId="0" borderId="0" xfId="0" quotePrefix="1" applyFont="1" applyBorder="1" applyAlignment="1" applyProtection="1">
      <alignment vertical="center"/>
      <protection hidden="1"/>
    </xf>
    <xf numFmtId="0" fontId="0" fillId="0" borderId="0" xfId="0" quotePrefix="1" applyFont="1" applyBorder="1" applyProtection="1">
      <alignment vertical="center"/>
      <protection hidden="1"/>
    </xf>
    <xf numFmtId="0" fontId="0" fillId="0" borderId="0" xfId="0" quotePrefix="1" applyProtection="1">
      <alignment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49" fontId="5" fillId="0" borderId="0" xfId="0" applyNumberFormat="1" applyFont="1" applyBorder="1" applyProtection="1">
      <alignment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0" xfId="0" applyFont="1" applyBorder="1">
      <alignment vertical="center"/>
      <protection hidden="1"/>
    </xf>
    <xf numFmtId="0" fontId="5" fillId="0" borderId="21" xfId="0" applyFont="1" applyBorder="1" applyAlignment="1">
      <alignment horizontal="center" vertical="center"/>
      <protection hidden="1"/>
    </xf>
    <xf numFmtId="0" fontId="5" fillId="0" borderId="22" xfId="0" applyFont="1" applyBorder="1" applyAlignment="1">
      <alignment horizontal="center" vertical="center"/>
      <protection hidden="1"/>
    </xf>
    <xf numFmtId="0" fontId="5" fillId="0" borderId="23" xfId="0" applyFont="1" applyBorder="1" applyAlignment="1">
      <alignment horizontal="center" vertical="center"/>
      <protection hidden="1"/>
    </xf>
    <xf numFmtId="0" fontId="5" fillId="0" borderId="22" xfId="0" applyFont="1" applyBorder="1" applyAlignment="1">
      <alignment horizontal="center" vertical="center"/>
      <protection hidden="1"/>
    </xf>
    <xf numFmtId="0" fontId="5" fillId="0" borderId="24" xfId="0" applyFont="1" applyBorder="1">
      <alignment vertical="center"/>
      <protection hidden="1"/>
    </xf>
    <xf numFmtId="0" fontId="5" fillId="0" borderId="25" xfId="0" applyFont="1" applyBorder="1" applyAlignment="1">
      <alignment horizontal="center" vertical="center"/>
      <protection hidden="1"/>
    </xf>
    <xf numFmtId="0" fontId="5" fillId="0" borderId="26" xfId="0" applyFont="1" applyBorder="1" applyAlignment="1">
      <alignment horizontal="center" vertical="center"/>
      <protection hidden="1"/>
    </xf>
    <xf numFmtId="0" fontId="5" fillId="0" borderId="27" xfId="0" applyFont="1" applyBorder="1" applyAlignment="1">
      <alignment horizontal="center" vertical="center"/>
      <protection hidden="1"/>
    </xf>
    <xf numFmtId="0" fontId="5" fillId="0" borderId="2" xfId="0" applyFont="1" applyBorder="1" applyAlignment="1">
      <alignment horizontal="center" vertical="center"/>
      <protection hidden="1"/>
    </xf>
    <xf numFmtId="0" fontId="5" fillId="0" borderId="14" xfId="0" applyFont="1" applyBorder="1" applyAlignment="1">
      <alignment horizontal="center" vertical="center"/>
      <protection hidden="1"/>
    </xf>
    <xf numFmtId="0" fontId="5" fillId="0" borderId="18" xfId="0" applyFont="1" applyBorder="1" applyAlignment="1">
      <alignment horizontal="center" vertical="center"/>
      <protection hidden="1"/>
    </xf>
    <xf numFmtId="0" fontId="5" fillId="0" borderId="15" xfId="0" applyFont="1" applyBorder="1" applyAlignment="1">
      <alignment horizontal="center" vertical="center"/>
      <protection hidden="1"/>
    </xf>
    <xf numFmtId="0" fontId="0" fillId="0" borderId="2" xfId="0" applyBorder="1">
      <alignment vertical="center"/>
      <protection hidden="1"/>
    </xf>
    <xf numFmtId="0" fontId="0" fillId="0" borderId="14" xfId="0" applyBorder="1">
      <alignment vertical="center"/>
      <protection hidden="1"/>
    </xf>
    <xf numFmtId="0" fontId="5" fillId="0" borderId="28" xfId="0" applyFont="1" applyBorder="1">
      <alignment vertical="center"/>
      <protection hidden="1"/>
    </xf>
    <xf numFmtId="0" fontId="0" fillId="0" borderId="29" xfId="0" applyBorder="1">
      <alignment vertical="center"/>
      <protection hidden="1"/>
    </xf>
    <xf numFmtId="0" fontId="0" fillId="0" borderId="29" xfId="0" applyBorder="1" applyAlignment="1">
      <alignment horizontal="center" vertical="center"/>
      <protection hidden="1"/>
    </xf>
    <xf numFmtId="0" fontId="0" fillId="0" borderId="30" xfId="0" applyBorder="1" applyAlignment="1">
      <alignment horizontal="center" vertical="center"/>
      <protection hidden="1"/>
    </xf>
    <xf numFmtId="0" fontId="0" fillId="0" borderId="31" xfId="0" applyBorder="1" applyAlignment="1">
      <alignment horizontal="center" vertical="center"/>
      <protection hidden="1"/>
    </xf>
    <xf numFmtId="0" fontId="0" fillId="0" borderId="32" xfId="0" applyBorder="1">
      <alignment vertical="center"/>
      <protection hidden="1"/>
    </xf>
    <xf numFmtId="0" fontId="0" fillId="0" borderId="19" xfId="0" applyFont="1" applyBorder="1" applyAlignment="1" applyProtection="1">
      <alignment horizontal="center" vertical="center"/>
      <protection hidden="1"/>
    </xf>
    <xf numFmtId="0" fontId="0" fillId="0" borderId="33" xfId="0" applyFont="1" applyBorder="1" applyAlignment="1" applyProtection="1">
      <alignment horizontal="center" vertical="center"/>
      <protection hidden="1"/>
    </xf>
    <xf numFmtId="0" fontId="0" fillId="0" borderId="34" xfId="0" applyBorder="1" applyAlignment="1">
      <alignment horizontal="center" vertical="center"/>
      <protection hidden="1"/>
    </xf>
    <xf numFmtId="0" fontId="0" fillId="0" borderId="35" xfId="0" applyBorder="1" applyAlignment="1">
      <alignment horizontal="center" vertical="center"/>
      <protection hidden="1"/>
    </xf>
    <xf numFmtId="0" fontId="0" fillId="0" borderId="36" xfId="0" applyBorder="1" applyAlignment="1">
      <alignment horizontal="center" vertical="center"/>
      <protection hidden="1"/>
    </xf>
    <xf numFmtId="0" fontId="0" fillId="0" borderId="25" xfId="0" applyFont="1" applyBorder="1" applyAlignment="1" applyProtection="1">
      <alignment horizontal="center" vertical="center"/>
      <protection hidden="1"/>
    </xf>
    <xf numFmtId="0" fontId="0" fillId="0" borderId="27" xfId="0" applyFont="1" applyBorder="1" applyAlignment="1" applyProtection="1">
      <alignment horizontal="center" vertical="center"/>
      <protection hidden="1"/>
    </xf>
    <xf numFmtId="0" fontId="0" fillId="0" borderId="26" xfId="0" applyFont="1" applyBorder="1" applyAlignment="1" applyProtection="1">
      <alignment horizontal="center" vertical="center"/>
      <protection hidden="1"/>
    </xf>
    <xf numFmtId="0" fontId="5" fillId="0" borderId="15" xfId="0" applyFont="1" applyFill="1" applyBorder="1" applyAlignment="1">
      <alignment horizontal="center" vertical="center" wrapText="1"/>
      <protection hidden="1"/>
    </xf>
    <xf numFmtId="0" fontId="5" fillId="0" borderId="2" xfId="0" applyFont="1" applyFill="1" applyBorder="1" applyAlignment="1">
      <alignment horizontal="center" vertical="center" textRotation="90" wrapText="1"/>
      <protection hidden="1"/>
    </xf>
    <xf numFmtId="0" fontId="5" fillId="3" borderId="14" xfId="0" applyFont="1" applyFill="1" applyBorder="1" applyAlignment="1">
      <alignment horizontal="right" vertical="center" wrapText="1"/>
      <protection hidden="1"/>
    </xf>
    <xf numFmtId="0" fontId="8" fillId="3" borderId="18" xfId="0" applyFont="1" applyFill="1" applyBorder="1" applyAlignment="1">
      <alignment horizontal="center" vertical="center" wrapText="1"/>
      <protection hidden="1"/>
    </xf>
    <xf numFmtId="0" fontId="8" fillId="3" borderId="14" xfId="0" applyFont="1" applyFill="1" applyBorder="1" applyAlignment="1">
      <alignment horizontal="center" vertical="center" wrapText="1"/>
      <protection hidden="1"/>
    </xf>
    <xf numFmtId="0" fontId="8" fillId="3" borderId="15" xfId="0" applyFont="1" applyFill="1" applyBorder="1" applyAlignment="1">
      <alignment horizontal="center" vertical="center" wrapText="1"/>
      <protection hidden="1"/>
    </xf>
    <xf numFmtId="0" fontId="0" fillId="3" borderId="2" xfId="0" applyFont="1" applyFill="1" applyBorder="1" applyAlignment="1">
      <alignment horizontal="center" vertical="center" wrapText="1"/>
      <protection hidden="1"/>
    </xf>
    <xf numFmtId="0" fontId="5" fillId="3" borderId="2" xfId="0" applyFont="1" applyFill="1" applyBorder="1" applyAlignment="1">
      <alignment horizontal="center" vertical="center" wrapText="1"/>
      <protection hidden="1"/>
    </xf>
    <xf numFmtId="0" fontId="5" fillId="3" borderId="2" xfId="0" applyFont="1" applyFill="1" applyBorder="1" applyAlignment="1">
      <alignment horizontal="center" vertical="center" textRotation="90" wrapText="1"/>
      <protection hidden="1"/>
    </xf>
    <xf numFmtId="0" fontId="5" fillId="3" borderId="2" xfId="0" applyFont="1" applyFill="1" applyBorder="1" applyAlignment="1">
      <alignment horizontal="left" vertical="center" wrapText="1" indent="3"/>
      <protection hidden="1"/>
    </xf>
    <xf numFmtId="0" fontId="0" fillId="0" borderId="2" xfId="0" applyFill="1" applyBorder="1" applyAlignment="1">
      <alignment horizontal="center" vertical="center" wrapText="1"/>
      <protection hidden="1"/>
    </xf>
    <xf numFmtId="0" fontId="0" fillId="0" borderId="14" xfId="0" applyFill="1" applyBorder="1" applyAlignment="1">
      <alignment horizontal="center" vertical="center" wrapText="1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5" fillId="0" borderId="38" xfId="0" applyFont="1" applyFill="1" applyBorder="1" applyAlignment="1" applyProtection="1">
      <alignment horizontal="left" vertical="center"/>
      <protection hidden="1"/>
    </xf>
    <xf numFmtId="0" fontId="0" fillId="0" borderId="38" xfId="0" applyFont="1" applyFill="1" applyBorder="1" applyAlignment="1" applyProtection="1">
      <alignment horizontal="left" vertical="center"/>
      <protection hidden="1"/>
    </xf>
    <xf numFmtId="0" fontId="0" fillId="0" borderId="38" xfId="0" applyFill="1" applyBorder="1" applyAlignment="1" applyProtection="1">
      <alignment horizontal="left" vertical="center"/>
      <protection hidden="1"/>
    </xf>
    <xf numFmtId="0" fontId="0" fillId="0" borderId="39" xfId="0" applyFont="1" applyFill="1" applyBorder="1" applyAlignment="1" applyProtection="1">
      <alignment horizontal="left" vertical="center"/>
      <protection hidden="1"/>
    </xf>
    <xf numFmtId="0" fontId="5" fillId="0" borderId="25" xfId="0" applyFont="1" applyFill="1" applyBorder="1" applyAlignment="1" applyProtection="1">
      <alignment horizontal="center" vertical="center"/>
      <protection hidden="1"/>
    </xf>
    <xf numFmtId="0" fontId="5" fillId="0" borderId="40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4" borderId="41" xfId="0" applyFont="1" applyFill="1" applyBorder="1" applyAlignment="1" applyProtection="1">
      <alignment horizontal="center" vertical="center" wrapText="1"/>
      <protection hidden="1"/>
    </xf>
    <xf numFmtId="0" fontId="5" fillId="4" borderId="42" xfId="0" applyFont="1" applyFill="1" applyBorder="1" applyAlignment="1" applyProtection="1">
      <alignment horizontal="center" vertical="center" wrapText="1"/>
      <protection hidden="1"/>
    </xf>
    <xf numFmtId="0" fontId="5" fillId="4" borderId="43" xfId="0" applyFont="1" applyFill="1" applyBorder="1" applyAlignment="1" applyProtection="1">
      <alignment horizontal="center" vertical="center" wrapText="1"/>
      <protection hidden="1"/>
    </xf>
    <xf numFmtId="0" fontId="9" fillId="4" borderId="43" xfId="0" applyFont="1" applyFill="1" applyBorder="1" applyAlignment="1" applyProtection="1">
      <alignment horizontal="center" vertical="center" wrapText="1"/>
      <protection hidden="1"/>
    </xf>
    <xf numFmtId="0" fontId="5" fillId="4" borderId="38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44" xfId="0" applyFont="1" applyFill="1" applyBorder="1" applyAlignment="1" applyProtection="1">
      <alignment horizontal="center" vertical="center" wrapText="1"/>
      <protection hidden="1"/>
    </xf>
    <xf numFmtId="0" fontId="10" fillId="0" borderId="45" xfId="0" applyNumberFormat="1" applyFont="1" applyFill="1" applyBorder="1" applyAlignment="1" applyProtection="1">
      <alignment vertical="center"/>
      <protection hidden="1"/>
    </xf>
    <xf numFmtId="1" fontId="10" fillId="0" borderId="46" xfId="0" applyNumberFormat="1" applyFont="1" applyFill="1" applyBorder="1" applyAlignment="1" applyProtection="1">
      <alignment horizontal="right" vertical="center"/>
      <protection hidden="1"/>
    </xf>
    <xf numFmtId="0" fontId="0" fillId="0" borderId="47" xfId="0" applyNumberFormat="1" applyFont="1" applyFill="1" applyBorder="1" applyAlignment="1" applyProtection="1">
      <alignment horizontal="left" vertical="center"/>
      <protection locked="0"/>
    </xf>
    <xf numFmtId="0" fontId="0" fillId="0" borderId="48" xfId="0" applyNumberFormat="1" applyFont="1" applyFill="1" applyBorder="1" applyAlignment="1" applyProtection="1">
      <alignment horizontal="left" vertical="center"/>
      <protection hidden="1"/>
    </xf>
    <xf numFmtId="0" fontId="0" fillId="0" borderId="49" xfId="0" applyNumberFormat="1" applyFont="1" applyFill="1" applyBorder="1" applyAlignment="1" applyProtection="1">
      <alignment horizontal="left" vertical="center"/>
      <protection hidden="1"/>
    </xf>
    <xf numFmtId="0" fontId="0" fillId="0" borderId="50" xfId="0" applyFont="1" applyFill="1" applyBorder="1" applyAlignment="1" applyProtection="1">
      <alignment horizontal="center" vertical="center"/>
      <protection locked="0"/>
    </xf>
    <xf numFmtId="0" fontId="0" fillId="0" borderId="51" xfId="0" applyFont="1" applyFill="1" applyBorder="1" applyAlignment="1" applyProtection="1">
      <alignment horizontal="center" vertical="center"/>
      <protection locked="0"/>
    </xf>
    <xf numFmtId="0" fontId="0" fillId="0" borderId="52" xfId="0" applyFont="1" applyFill="1" applyBorder="1" applyAlignment="1" applyProtection="1">
      <alignment horizontal="center" vertical="center"/>
      <protection locked="0"/>
    </xf>
    <xf numFmtId="0" fontId="0" fillId="0" borderId="53" xfId="0" applyFont="1" applyFill="1" applyBorder="1" applyAlignment="1" applyProtection="1">
      <alignment horizontal="center" vertical="center"/>
      <protection locked="0"/>
    </xf>
    <xf numFmtId="0" fontId="0" fillId="0" borderId="54" xfId="0" applyFont="1" applyFill="1" applyBorder="1" applyAlignment="1" applyProtection="1">
      <alignment horizontal="center" vertical="center"/>
      <protection locked="0"/>
    </xf>
    <xf numFmtId="0" fontId="0" fillId="0" borderId="55" xfId="0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Protection="1">
      <alignment vertical="center"/>
      <protection hidden="1"/>
    </xf>
    <xf numFmtId="164" fontId="10" fillId="0" borderId="56" xfId="0" applyNumberFormat="1" applyFont="1" applyFill="1" applyBorder="1" applyAlignment="1" applyProtection="1">
      <alignment vertical="center"/>
      <protection locked="0"/>
    </xf>
    <xf numFmtId="0" fontId="10" fillId="0" borderId="50" xfId="0" applyNumberFormat="1" applyFont="1" applyFill="1" applyBorder="1" applyAlignment="1" applyProtection="1">
      <alignment vertical="center"/>
      <protection locked="0"/>
    </xf>
    <xf numFmtId="0" fontId="10" fillId="0" borderId="53" xfId="0" applyNumberFormat="1" applyFont="1" applyFill="1" applyBorder="1" applyAlignment="1" applyProtection="1">
      <alignment vertical="center"/>
      <protection locked="0"/>
    </xf>
    <xf numFmtId="0" fontId="10" fillId="0" borderId="57" xfId="0" applyNumberFormat="1" applyFont="1" applyFill="1" applyBorder="1" applyAlignment="1" applyProtection="1">
      <alignment vertical="center"/>
      <protection locked="0"/>
    </xf>
    <xf numFmtId="14" fontId="10" fillId="0" borderId="48" xfId="0" applyNumberFormat="1" applyFont="1" applyFill="1" applyBorder="1" applyAlignment="1" applyProtection="1">
      <alignment horizontal="right" vertical="center"/>
      <protection hidden="1"/>
    </xf>
    <xf numFmtId="0" fontId="10" fillId="0" borderId="58" xfId="0" applyNumberFormat="1" applyFont="1" applyFill="1" applyBorder="1" applyAlignment="1" applyProtection="1">
      <alignment horizontal="center" vertical="center"/>
      <protection locked="0"/>
    </xf>
    <xf numFmtId="0" fontId="10" fillId="0" borderId="48" xfId="0" applyNumberFormat="1" applyFont="1" applyFill="1" applyBorder="1" applyAlignment="1" applyProtection="1">
      <alignment horizontal="center" vertical="center"/>
      <protection locked="0"/>
    </xf>
    <xf numFmtId="49" fontId="10" fillId="0" borderId="56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59" xfId="0" applyNumberFormat="1" applyFont="1" applyFill="1" applyBorder="1" applyAlignment="1" applyProtection="1">
      <alignment vertical="center"/>
      <protection locked="0"/>
    </xf>
    <xf numFmtId="0" fontId="10" fillId="0" borderId="60" xfId="0" applyFont="1" applyFill="1" applyBorder="1" applyAlignment="1" applyProtection="1">
      <alignment horizontal="center" vertical="center"/>
      <protection hidden="1"/>
    </xf>
    <xf numFmtId="0" fontId="10" fillId="0" borderId="61" xfId="0" applyFont="1" applyFill="1" applyBorder="1" applyAlignment="1" applyProtection="1">
      <alignment horizontal="center" vertical="center"/>
      <protection hidden="1"/>
    </xf>
    <xf numFmtId="0" fontId="0" fillId="0" borderId="62" xfId="0" applyFont="1" applyFill="1" applyBorder="1" applyProtection="1">
      <alignment vertical="center"/>
      <protection hidden="1"/>
    </xf>
    <xf numFmtId="0" fontId="0" fillId="5" borderId="53" xfId="0" applyFont="1" applyFill="1" applyBorder="1" applyProtection="1">
      <alignment vertical="center"/>
      <protection hidden="1"/>
    </xf>
    <xf numFmtId="0" fontId="0" fillId="0" borderId="53" xfId="0" applyFont="1" applyFill="1" applyBorder="1" applyProtection="1">
      <alignment vertical="center"/>
      <protection hidden="1"/>
    </xf>
    <xf numFmtId="0" fontId="0" fillId="0" borderId="53" xfId="0" applyNumberFormat="1" applyFont="1" applyFill="1" applyBorder="1" applyProtection="1">
      <alignment vertical="center"/>
      <protection hidden="1"/>
    </xf>
    <xf numFmtId="0" fontId="0" fillId="0" borderId="53" xfId="0" quotePrefix="1" applyFont="1" applyFill="1" applyBorder="1" applyProtection="1">
      <alignment vertical="center"/>
      <protection hidden="1"/>
    </xf>
    <xf numFmtId="0" fontId="0" fillId="0" borderId="51" xfId="0" applyFont="1" applyFill="1" applyBorder="1" applyProtection="1">
      <alignment vertical="center"/>
      <protection hidden="1"/>
    </xf>
    <xf numFmtId="0" fontId="0" fillId="0" borderId="63" xfId="0" applyFont="1" applyFill="1" applyBorder="1" applyProtection="1">
      <alignment vertical="center"/>
      <protection hidden="1"/>
    </xf>
    <xf numFmtId="0" fontId="0" fillId="0" borderId="64" xfId="0" applyFont="1" applyFill="1" applyBorder="1" applyProtection="1">
      <alignment vertical="center"/>
      <protection hidden="1"/>
    </xf>
    <xf numFmtId="0" fontId="0" fillId="0" borderId="48" xfId="0" applyFont="1" applyFill="1" applyBorder="1" applyProtection="1">
      <alignment vertical="center"/>
      <protection hidden="1"/>
    </xf>
    <xf numFmtId="0" fontId="0" fillId="0" borderId="65" xfId="0" applyFont="1" applyFill="1" applyBorder="1" applyProtection="1">
      <alignment vertical="center"/>
      <protection hidden="1"/>
    </xf>
    <xf numFmtId="0" fontId="11" fillId="0" borderId="0" xfId="6" applyAlignment="1">
      <alignment vertical="center"/>
      <protection hidden="1"/>
    </xf>
    <xf numFmtId="1" fontId="10" fillId="0" borderId="66" xfId="0" applyNumberFormat="1" applyFont="1" applyFill="1" applyBorder="1" applyAlignment="1" applyProtection="1">
      <alignment horizontal="right" vertical="center"/>
      <protection hidden="1"/>
    </xf>
    <xf numFmtId="0" fontId="0" fillId="0" borderId="67" xfId="0" applyNumberFormat="1" applyFont="1" applyFill="1" applyBorder="1" applyAlignment="1" applyProtection="1">
      <alignment horizontal="left" vertical="center"/>
      <protection locked="0"/>
    </xf>
    <xf numFmtId="0" fontId="0" fillId="0" borderId="68" xfId="0" applyNumberFormat="1" applyFont="1" applyFill="1" applyBorder="1" applyAlignment="1" applyProtection="1">
      <alignment horizontal="left" vertical="center"/>
      <protection hidden="1"/>
    </xf>
    <xf numFmtId="0" fontId="0" fillId="0" borderId="69" xfId="0" applyNumberFormat="1" applyFont="1" applyFill="1" applyBorder="1" applyAlignment="1" applyProtection="1">
      <alignment horizontal="left" vertical="center"/>
      <protection hidden="1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0" fillId="0" borderId="61" xfId="0" applyFont="1" applyFill="1" applyBorder="1" applyAlignment="1" applyProtection="1">
      <alignment horizontal="center" vertical="center"/>
      <protection locked="0"/>
    </xf>
    <xf numFmtId="0" fontId="0" fillId="0" borderId="71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72" xfId="0" applyFont="1" applyFill="1" applyBorder="1" applyAlignment="1" applyProtection="1">
      <alignment horizontal="center" vertical="center"/>
      <protection locked="0"/>
    </xf>
    <xf numFmtId="0" fontId="0" fillId="0" borderId="73" xfId="0" applyFont="1" applyFill="1" applyBorder="1" applyAlignment="1" applyProtection="1">
      <alignment horizontal="center" vertical="center"/>
      <protection locked="0"/>
    </xf>
    <xf numFmtId="164" fontId="10" fillId="0" borderId="74" xfId="0" applyNumberFormat="1" applyFont="1" applyFill="1" applyBorder="1" applyAlignment="1" applyProtection="1">
      <alignment vertical="center"/>
      <protection locked="0"/>
    </xf>
    <xf numFmtId="0" fontId="10" fillId="0" borderId="70" xfId="0" applyNumberFormat="1" applyFont="1" applyFill="1" applyBorder="1" applyAlignment="1" applyProtection="1">
      <alignment vertical="center"/>
      <protection locked="0"/>
    </xf>
    <xf numFmtId="0" fontId="10" fillId="0" borderId="3" xfId="0" applyNumberFormat="1" applyFont="1" applyFill="1" applyBorder="1" applyAlignment="1" applyProtection="1">
      <alignment vertical="center"/>
      <protection locked="0"/>
    </xf>
    <xf numFmtId="0" fontId="10" fillId="0" borderId="75" xfId="0" applyNumberFormat="1" applyFont="1" applyFill="1" applyBorder="1" applyAlignment="1" applyProtection="1">
      <alignment vertical="center"/>
      <protection locked="0"/>
    </xf>
    <xf numFmtId="14" fontId="10" fillId="0" borderId="76" xfId="0" applyNumberFormat="1" applyFont="1" applyFill="1" applyBorder="1" applyAlignment="1" applyProtection="1">
      <alignment horizontal="right" vertical="center"/>
      <protection hidden="1"/>
    </xf>
    <xf numFmtId="0" fontId="10" fillId="0" borderId="77" xfId="0" applyNumberFormat="1" applyFont="1" applyFill="1" applyBorder="1" applyAlignment="1" applyProtection="1">
      <alignment horizontal="center" vertical="center"/>
      <protection locked="0"/>
    </xf>
    <xf numFmtId="0" fontId="10" fillId="0" borderId="76" xfId="0" applyNumberFormat="1" applyFont="1" applyFill="1" applyBorder="1" applyAlignment="1" applyProtection="1">
      <alignment horizontal="center" vertical="center"/>
      <protection locked="0"/>
    </xf>
    <xf numFmtId="49" fontId="10" fillId="0" borderId="74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78" xfId="0" applyNumberFormat="1" applyFont="1" applyFill="1" applyBorder="1" applyAlignment="1" applyProtection="1">
      <alignment vertical="center"/>
      <protection locked="0"/>
    </xf>
    <xf numFmtId="0" fontId="10" fillId="0" borderId="79" xfId="0" applyFont="1" applyFill="1" applyBorder="1" applyAlignment="1" applyProtection="1">
      <alignment horizontal="center" vertical="center"/>
      <protection hidden="1"/>
    </xf>
    <xf numFmtId="0" fontId="10" fillId="0" borderId="53" xfId="0" applyFont="1" applyFill="1" applyBorder="1" applyAlignment="1" applyProtection="1">
      <alignment horizontal="center" vertical="center"/>
      <protection hidden="1"/>
    </xf>
    <xf numFmtId="0" fontId="0" fillId="0" borderId="3" xfId="0" applyFont="1" applyFill="1" applyBorder="1" applyProtection="1">
      <alignment vertical="center"/>
      <protection hidden="1"/>
    </xf>
    <xf numFmtId="0" fontId="0" fillId="0" borderId="61" xfId="0" applyFont="1" applyFill="1" applyBorder="1" applyProtection="1">
      <alignment vertical="center"/>
      <protection hidden="1"/>
    </xf>
    <xf numFmtId="0" fontId="0" fillId="0" borderId="76" xfId="0" applyFont="1" applyFill="1" applyBorder="1" applyProtection="1">
      <alignment vertical="center"/>
      <protection hidden="1"/>
    </xf>
    <xf numFmtId="0" fontId="0" fillId="0" borderId="80" xfId="0" applyFont="1" applyFill="1" applyBorder="1" applyProtection="1">
      <alignment vertical="center"/>
      <protection hidden="1"/>
    </xf>
    <xf numFmtId="0" fontId="0" fillId="0" borderId="81" xfId="0" applyFont="1" applyFill="1" applyBorder="1" applyProtection="1">
      <alignment vertical="center"/>
      <protection hidden="1"/>
    </xf>
    <xf numFmtId="0" fontId="0" fillId="0" borderId="82" xfId="0" applyNumberFormat="1" applyFont="1" applyFill="1" applyBorder="1" applyAlignment="1" applyProtection="1">
      <alignment horizontal="left" vertical="center"/>
      <protection locked="0"/>
    </xf>
    <xf numFmtId="0" fontId="0" fillId="0" borderId="83" xfId="0" applyNumberFormat="1" applyFont="1" applyFill="1" applyBorder="1" applyAlignment="1" applyProtection="1">
      <alignment horizontal="left" vertical="center"/>
      <protection hidden="1"/>
    </xf>
    <xf numFmtId="0" fontId="0" fillId="0" borderId="84" xfId="0" applyNumberFormat="1" applyFont="1" applyFill="1" applyBorder="1" applyAlignment="1" applyProtection="1">
      <alignment horizontal="left" vertical="center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0" fillId="0" borderId="85" xfId="0" applyFont="1" applyFill="1" applyBorder="1" applyProtection="1">
      <alignment vertical="center"/>
      <protection hidden="1"/>
    </xf>
    <xf numFmtId="0" fontId="0" fillId="0" borderId="86" xfId="0" applyFont="1" applyFill="1" applyBorder="1" applyProtection="1">
      <alignment vertical="center"/>
      <protection hidden="1"/>
    </xf>
    <xf numFmtId="0" fontId="0" fillId="0" borderId="3" xfId="0" quotePrefix="1" applyFont="1" applyFill="1" applyBorder="1" applyProtection="1">
      <alignment vertical="center"/>
      <protection hidden="1"/>
    </xf>
    <xf numFmtId="0" fontId="0" fillId="0" borderId="70" xfId="0" applyNumberFormat="1" applyFont="1" applyFill="1" applyBorder="1" applyAlignment="1" applyProtection="1">
      <alignment horizontal="center" vertical="center"/>
      <protection locked="0"/>
    </xf>
    <xf numFmtId="0" fontId="0" fillId="0" borderId="61" xfId="0" applyNumberFormat="1" applyFont="1" applyFill="1" applyBorder="1" applyAlignment="1" applyProtection="1">
      <alignment horizontal="center" vertical="center"/>
      <protection locked="0"/>
    </xf>
    <xf numFmtId="0" fontId="0" fillId="0" borderId="7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72" xfId="0" applyNumberFormat="1" applyFont="1" applyFill="1" applyBorder="1" applyAlignment="1" applyProtection="1">
      <alignment horizontal="center" vertical="center"/>
      <protection locked="0"/>
    </xf>
    <xf numFmtId="0" fontId="0" fillId="0" borderId="73" xfId="0" applyNumberFormat="1" applyFont="1" applyFill="1" applyBorder="1" applyAlignment="1" applyProtection="1">
      <alignment horizontal="center" vertical="center"/>
      <protection locked="0"/>
    </xf>
    <xf numFmtId="0" fontId="10" fillId="0" borderId="87" xfId="0" applyNumberFormat="1" applyFont="1" applyFill="1" applyBorder="1" applyAlignment="1" applyProtection="1">
      <alignment vertical="center"/>
      <protection hidden="1"/>
    </xf>
    <xf numFmtId="1" fontId="10" fillId="0" borderId="88" xfId="0" applyNumberFormat="1" applyFont="1" applyFill="1" applyBorder="1" applyAlignment="1" applyProtection="1">
      <alignment horizontal="right" vertical="center"/>
      <protection hidden="1"/>
    </xf>
    <xf numFmtId="0" fontId="0" fillId="0" borderId="89" xfId="0" applyNumberFormat="1" applyFont="1" applyFill="1" applyBorder="1" applyAlignment="1" applyProtection="1">
      <alignment horizontal="left" vertical="center"/>
      <protection locked="0"/>
    </xf>
    <xf numFmtId="0" fontId="0" fillId="0" borderId="90" xfId="0" applyNumberFormat="1" applyFont="1" applyFill="1" applyBorder="1" applyAlignment="1" applyProtection="1">
      <alignment horizontal="left" vertical="center"/>
      <protection hidden="1"/>
    </xf>
    <xf numFmtId="0" fontId="0" fillId="0" borderId="91" xfId="0" applyNumberFormat="1" applyFont="1" applyFill="1" applyBorder="1" applyAlignment="1" applyProtection="1">
      <alignment horizontal="left" vertical="center"/>
      <protection hidden="1"/>
    </xf>
    <xf numFmtId="0" fontId="0" fillId="0" borderId="92" xfId="0" applyFont="1" applyFill="1" applyBorder="1" applyAlignment="1" applyProtection="1">
      <alignment horizontal="center" vertical="center"/>
      <protection locked="0"/>
    </xf>
    <xf numFmtId="0" fontId="0" fillId="0" borderId="93" xfId="0" applyFont="1" applyFill="1" applyBorder="1" applyAlignment="1" applyProtection="1">
      <alignment horizontal="center" vertical="center"/>
      <protection locked="0"/>
    </xf>
    <xf numFmtId="0" fontId="0" fillId="0" borderId="94" xfId="0" applyFont="1" applyFill="1" applyBorder="1" applyAlignment="1" applyProtection="1">
      <alignment horizontal="center" vertical="center"/>
      <protection locked="0"/>
    </xf>
    <xf numFmtId="0" fontId="0" fillId="0" borderId="95" xfId="0" applyFont="1" applyFill="1" applyBorder="1" applyAlignment="1" applyProtection="1">
      <alignment horizontal="center" vertical="center"/>
      <protection locked="0"/>
    </xf>
    <xf numFmtId="0" fontId="0" fillId="0" borderId="96" xfId="0" applyFont="1" applyFill="1" applyBorder="1" applyAlignment="1" applyProtection="1">
      <alignment horizontal="center" vertical="center"/>
      <protection locked="0"/>
    </xf>
    <xf numFmtId="0" fontId="0" fillId="0" borderId="97" xfId="0" applyFont="1" applyFill="1" applyBorder="1" applyAlignment="1" applyProtection="1">
      <alignment horizontal="center" vertical="center"/>
      <protection locked="0"/>
    </xf>
    <xf numFmtId="0" fontId="0" fillId="0" borderId="98" xfId="0" applyNumberFormat="1" applyFont="1" applyFill="1" applyBorder="1" applyProtection="1">
      <alignment vertical="center"/>
      <protection hidden="1"/>
    </xf>
    <xf numFmtId="164" fontId="10" fillId="0" borderId="99" xfId="0" applyNumberFormat="1" applyFont="1" applyFill="1" applyBorder="1" applyAlignment="1" applyProtection="1">
      <alignment vertical="center"/>
      <protection locked="0"/>
    </xf>
    <xf numFmtId="0" fontId="10" fillId="0" borderId="92" xfId="0" applyNumberFormat="1" applyFont="1" applyFill="1" applyBorder="1" applyAlignment="1" applyProtection="1">
      <alignment vertical="center"/>
      <protection locked="0"/>
    </xf>
    <xf numFmtId="0" fontId="10" fillId="0" borderId="95" xfId="0" applyNumberFormat="1" applyFont="1" applyFill="1" applyBorder="1" applyAlignment="1" applyProtection="1">
      <alignment vertical="center"/>
      <protection locked="0"/>
    </xf>
    <xf numFmtId="0" fontId="10" fillId="0" borderId="100" xfId="0" applyNumberFormat="1" applyFont="1" applyFill="1" applyBorder="1" applyAlignment="1" applyProtection="1">
      <alignment vertical="center"/>
      <protection locked="0"/>
    </xf>
    <xf numFmtId="14" fontId="10" fillId="0" borderId="101" xfId="0" applyNumberFormat="1" applyFont="1" applyFill="1" applyBorder="1" applyAlignment="1" applyProtection="1">
      <alignment horizontal="right" vertical="center"/>
      <protection hidden="1"/>
    </xf>
    <xf numFmtId="0" fontId="10" fillId="0" borderId="102" xfId="0" applyNumberFormat="1" applyFont="1" applyFill="1" applyBorder="1" applyAlignment="1" applyProtection="1">
      <alignment horizontal="center" vertical="center"/>
      <protection locked="0"/>
    </xf>
    <xf numFmtId="0" fontId="10" fillId="0" borderId="101" xfId="0" applyNumberFormat="1" applyFont="1" applyFill="1" applyBorder="1" applyAlignment="1" applyProtection="1">
      <alignment horizontal="center" vertical="center"/>
      <protection locked="0"/>
    </xf>
    <xf numFmtId="49" fontId="10" fillId="0" borderId="99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103" xfId="0" applyNumberFormat="1" applyFont="1" applyFill="1" applyBorder="1" applyAlignment="1" applyProtection="1">
      <alignment vertical="center"/>
      <protection locked="0"/>
    </xf>
    <xf numFmtId="0" fontId="10" fillId="0" borderId="104" xfId="0" applyFont="1" applyFill="1" applyBorder="1" applyAlignment="1" applyProtection="1">
      <alignment horizontal="center" vertical="center"/>
      <protection hidden="1"/>
    </xf>
    <xf numFmtId="0" fontId="10" fillId="0" borderId="95" xfId="0" applyFont="1" applyFill="1" applyBorder="1" applyAlignment="1" applyProtection="1">
      <alignment horizontal="center" vertical="center"/>
      <protection hidden="1"/>
    </xf>
    <xf numFmtId="0" fontId="0" fillId="0" borderId="105" xfId="0" applyFont="1" applyFill="1" applyBorder="1" applyProtection="1">
      <alignment vertical="center"/>
      <protection hidden="1"/>
    </xf>
    <xf numFmtId="0" fontId="0" fillId="0" borderId="95" xfId="0" applyFont="1" applyFill="1" applyBorder="1" applyProtection="1">
      <alignment vertical="center"/>
      <protection hidden="1"/>
    </xf>
    <xf numFmtId="0" fontId="0" fillId="0" borderId="93" xfId="0" applyFont="1" applyFill="1" applyBorder="1" applyProtection="1">
      <alignment vertical="center"/>
      <protection hidden="1"/>
    </xf>
    <xf numFmtId="0" fontId="0" fillId="0" borderId="106" xfId="0" applyFont="1" applyFill="1" applyBorder="1" applyProtection="1">
      <alignment vertical="center"/>
      <protection hidden="1"/>
    </xf>
    <xf numFmtId="0" fontId="0" fillId="0" borderId="107" xfId="0" applyFont="1" applyFill="1" applyBorder="1" applyProtection="1">
      <alignment vertical="center"/>
      <protection hidden="1"/>
    </xf>
    <xf numFmtId="0" fontId="0" fillId="0" borderId="108" xfId="0" applyFont="1" applyFill="1" applyBorder="1" applyProtection="1">
      <alignment vertical="center"/>
      <protection hidden="1"/>
    </xf>
    <xf numFmtId="0" fontId="0" fillId="0" borderId="109" xfId="0" applyFont="1" applyFill="1" applyBorder="1" applyProtection="1">
      <alignment vertical="center"/>
      <protection hidden="1"/>
    </xf>
    <xf numFmtId="0" fontId="0" fillId="0" borderId="110" xfId="0" applyFont="1" applyFill="1" applyBorder="1" applyProtection="1">
      <alignment vertical="center"/>
      <protection hidden="1"/>
    </xf>
    <xf numFmtId="0" fontId="0" fillId="0" borderId="111" xfId="0" applyFont="1" applyFill="1" applyBorder="1" applyProtection="1">
      <alignment vertical="center"/>
      <protection hidden="1"/>
    </xf>
    <xf numFmtId="0" fontId="0" fillId="0" borderId="0" xfId="0" applyFont="1" applyAlignment="1">
      <alignment horizontal="lef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0" fontId="0" fillId="0" borderId="0" xfId="0" applyBorder="1" applyAlignment="1">
      <alignment horizontal="left" vertical="center" indent="2"/>
      <protection hidden="1"/>
    </xf>
    <xf numFmtId="0" fontId="2" fillId="0" borderId="0" xfId="0" applyFont="1" applyBorder="1" applyAlignment="1">
      <alignment horizontal="left" vertical="center" indent="2"/>
      <protection hidden="1"/>
    </xf>
    <xf numFmtId="0" fontId="0" fillId="0" borderId="0" xfId="0" applyBorder="1" applyAlignment="1">
      <alignment horizontal="left" vertical="center" wrapText="1" indent="2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 indent="3"/>
      <protection hidden="1"/>
    </xf>
    <xf numFmtId="0" fontId="0" fillId="3" borderId="16" xfId="4" applyFont="1">
      <alignment horizontal="left" vertical="center"/>
      <protection locked="0"/>
    </xf>
    <xf numFmtId="0" fontId="2" fillId="3" borderId="16" xfId="4">
      <alignment horizontal="left" vertical="center"/>
      <protection locked="0"/>
    </xf>
    <xf numFmtId="0" fontId="0" fillId="0" borderId="2" xfId="0" applyBorder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indent="3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Font="1" applyBorder="1" applyAlignment="1" applyProtection="1">
      <alignment horizontal="left" vertical="center" indent="3"/>
      <protection hidden="1"/>
    </xf>
    <xf numFmtId="0" fontId="2" fillId="0" borderId="0" xfId="0" applyFont="1" applyBorder="1" applyAlignment="1" applyProtection="1">
      <alignment horizontal="left" vertical="center" indent="3"/>
      <protection hidden="1"/>
    </xf>
    <xf numFmtId="0" fontId="2" fillId="3" borderId="10" xfId="3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vertical="center"/>
      <protection hidden="1"/>
    </xf>
    <xf numFmtId="14" fontId="0" fillId="0" borderId="0" xfId="0" applyNumberFormat="1" applyBorder="1" applyAlignment="1" applyProtection="1">
      <alignment horizontal="left" vertical="center" indent="1"/>
      <protection hidden="1"/>
    </xf>
    <xf numFmtId="0" fontId="0" fillId="0" borderId="0" xfId="0" applyFont="1" applyBorder="1" applyAlignment="1" applyProtection="1">
      <alignment horizontal="left" vertical="center" wrapText="1" indent="3"/>
      <protection hidden="1"/>
    </xf>
    <xf numFmtId="0" fontId="0" fillId="3" borderId="16" xfId="4" applyFont="1" applyAlignment="1">
      <alignment horizontal="left" vertical="center"/>
      <protection locked="0"/>
    </xf>
    <xf numFmtId="0" fontId="2" fillId="3" borderId="16" xfId="4" applyAlignment="1">
      <alignment horizontal="left" vertical="center"/>
      <protection locked="0"/>
    </xf>
    <xf numFmtId="0" fontId="0" fillId="0" borderId="0" xfId="0" applyAlignment="1">
      <alignment vertical="center"/>
      <protection hidden="1"/>
    </xf>
    <xf numFmtId="0" fontId="0" fillId="0" borderId="0" xfId="0" applyAlignment="1">
      <protection hidden="1"/>
    </xf>
    <xf numFmtId="0" fontId="0" fillId="0" borderId="0" xfId="0" applyAlignment="1" applyProtection="1">
      <protection locked="0" hidden="1"/>
    </xf>
    <xf numFmtId="0" fontId="0" fillId="0" borderId="0" xfId="0" applyAlignment="1" applyProtection="1">
      <protection hidden="1"/>
    </xf>
    <xf numFmtId="0" fontId="5" fillId="0" borderId="0" xfId="0" applyFont="1" applyAlignment="1">
      <alignment horizontal="center" vertical="center"/>
      <protection hidden="1"/>
    </xf>
    <xf numFmtId="0" fontId="5" fillId="0" borderId="0" xfId="0" applyFont="1" applyAlignment="1">
      <alignment horizontal="center" vertical="center" wrapText="1"/>
      <protection hidden="1"/>
    </xf>
    <xf numFmtId="0" fontId="0" fillId="0" borderId="0" xfId="0" applyAlignment="1">
      <alignment horizontal="center" vertical="center" wrapText="1"/>
      <protection hidden="1"/>
    </xf>
    <xf numFmtId="0" fontId="5" fillId="0" borderId="0" xfId="0" applyFont="1" applyAlignment="1">
      <alignment vertical="center" wrapText="1"/>
      <protection hidden="1"/>
    </xf>
    <xf numFmtId="0" fontId="11" fillId="0" borderId="0" xfId="6" applyAlignment="1" applyProtection="1">
      <alignment vertical="center" wrapText="1"/>
      <protection locked="0" hidden="1"/>
    </xf>
    <xf numFmtId="49" fontId="0" fillId="0" borderId="0" xfId="0" applyNumberFormat="1">
      <alignment vertical="center"/>
      <protection hidden="1"/>
    </xf>
    <xf numFmtId="0" fontId="0" fillId="0" borderId="0" xfId="0" applyNumberFormat="1" applyAlignment="1">
      <alignment vertical="center"/>
      <protection hidden="1"/>
    </xf>
    <xf numFmtId="0" fontId="0" fillId="0" borderId="112" xfId="0" quotePrefix="1" applyBorder="1" applyAlignment="1">
      <protection hidden="1"/>
    </xf>
    <xf numFmtId="0" fontId="0" fillId="0" borderId="112" xfId="0" applyFont="1" applyBorder="1" applyAlignment="1">
      <protection hidden="1"/>
    </xf>
    <xf numFmtId="0" fontId="0" fillId="0" borderId="112" xfId="0" applyBorder="1" applyAlignment="1">
      <protection hidden="1"/>
    </xf>
    <xf numFmtId="49" fontId="0" fillId="0" borderId="0" xfId="0" applyNumberFormat="1" applyAlignment="1">
      <protection hidden="1"/>
    </xf>
    <xf numFmtId="0" fontId="0" fillId="0" borderId="0" xfId="0" applyFont="1" applyAlignment="1">
      <protection hidden="1"/>
    </xf>
    <xf numFmtId="0" fontId="11" fillId="0" borderId="0" xfId="6" applyAlignment="1">
      <protection hidden="1"/>
    </xf>
    <xf numFmtId="0" fontId="0" fillId="0" borderId="0" xfId="0" quotePrefix="1" applyAlignment="1">
      <alignment vertical="center"/>
      <protection hidden="1"/>
    </xf>
    <xf numFmtId="0" fontId="18" fillId="0" borderId="0" xfId="0" applyFont="1" applyAlignment="1">
      <alignment vertical="center"/>
      <protection hidden="1"/>
    </xf>
    <xf numFmtId="0" fontId="19" fillId="0" borderId="0" xfId="0" applyFont="1">
      <alignment vertical="center"/>
      <protection hidden="1"/>
    </xf>
    <xf numFmtId="49" fontId="0" fillId="0" borderId="0" xfId="0" applyNumberFormat="1" applyFill="1" applyBorder="1" applyAlignment="1" applyProtection="1"/>
    <xf numFmtId="49" fontId="0" fillId="0" borderId="0" xfId="0" applyNumberFormat="1" applyBorder="1" applyAlignment="1">
      <protection hidden="1"/>
    </xf>
    <xf numFmtId="0" fontId="0" fillId="0" borderId="0" xfId="0" applyBorder="1" applyAlignment="1">
      <protection hidden="1"/>
    </xf>
    <xf numFmtId="49" fontId="0" fillId="0" borderId="112" xfId="0" applyNumberFormat="1" applyBorder="1" applyAlignment="1">
      <protection hidden="1"/>
    </xf>
    <xf numFmtId="0" fontId="0" fillId="0" borderId="0" xfId="0" quotePrefix="1" applyFont="1" applyAlignment="1">
      <protection hidden="1"/>
    </xf>
    <xf numFmtId="0" fontId="20" fillId="0" borderId="0" xfId="0" applyFont="1">
      <alignment vertical="center"/>
      <protection hidden="1"/>
    </xf>
  </cellXfs>
  <cellStyles count="7">
    <cellStyle name="Hyperlink" xfId="6" builtinId="8"/>
    <cellStyle name="Input" xfId="1" builtinId="20"/>
    <cellStyle name="Normal" xfId="0" builtinId="0"/>
    <cellStyle name="UnosBroj" xfId="3"/>
    <cellStyle name="UnosBrojZakljucan" xfId="2"/>
    <cellStyle name="UnosTekst" xfId="4"/>
    <cellStyle name="UnosTekstZakljucano" xfId="5"/>
  </cellStyles>
  <dxfs count="127"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protection locked="0" hidden="1"/>
    </dxf>
    <dxf>
      <alignment horizontal="general" vertical="center" textRotation="0" wrapText="1" indent="0" justifyLastLine="0" shrinkToFit="0" readingOrder="0"/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alignment horizontal="center" vertical="center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  <dxf>
      <numFmt numFmtId="30" formatCode="@"/>
    </dxf>
    <dxf>
      <font>
        <b/>
      </font>
      <alignment horizontal="center" vertical="center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medium">
          <color indexed="64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indexed="64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dashed">
          <color rgb="FF777777"/>
        </left>
        <right style="thin">
          <color indexed="64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rgb="FF777777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dashed">
          <color rgb="FF777777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164" formatCode="#,##0.00##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dashed">
          <color rgb="FF777777"/>
        </left>
        <right style="dashed">
          <color rgb="FF777777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rgb="FF777777"/>
        </left>
        <right style="dashed">
          <color rgb="FF777777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rgb="FF777777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rgb="FF777777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rgb="FF777777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rgb="FF777777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ashed">
          <color rgb="FF777777"/>
        </right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3743705557422"/>
        </top>
        <bottom style="thin">
          <color theme="0" tint="-0.1499374370555742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rgb="FF777777"/>
        </left>
        <right/>
        <top style="thin">
          <color theme="0" tint="-0.14993743705557422"/>
        </top>
        <bottom style="thin">
          <color theme="0" tint="-0.149937437055574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theme="0" tint="-0.14996795556505021"/>
        </top>
        <bottom style="thin">
          <color theme="0" tint="-0.14996795556505021"/>
        </bottom>
      </border>
      <protection locked="1" hidden="1"/>
    </dxf>
    <dxf>
      <border outline="0">
        <left style="thin">
          <color indexed="64"/>
        </left>
        <right style="medium">
          <color indexed="64"/>
        </right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</dxf>
    <dxf>
      <font>
        <b/>
        <i val="0"/>
      </font>
    </dxf>
    <dxf>
      <font>
        <color rgb="FFFF0000"/>
      </font>
    </dxf>
    <dxf>
      <fill>
        <patternFill patternType="solid">
          <fgColor theme="0" tint="-0.14996795556505021"/>
          <bgColor rgb="FFF8F8F8"/>
        </patternFill>
      </fill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MLK2_Table" pivot="0" count="3">
      <tableStyleElement type="wholeTable" dxfId="126"/>
      <tableStyleElement type="headerRow" dxfId="125"/>
      <tableStyleElement type="firstRowStripe" dxfId="12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176893</xdr:colOff>
      <xdr:row>19</xdr:row>
      <xdr:rowOff>258536</xdr:rowOff>
    </xdr:from>
    <xdr:to>
      <xdr:col>22</xdr:col>
      <xdr:colOff>108856</xdr:colOff>
      <xdr:row>19</xdr:row>
      <xdr:rowOff>666750</xdr:rowOff>
    </xdr:to>
    <xdr:sp macro="" textlink="">
      <xdr:nvSpPr>
        <xdr:cNvPr id="2" name="TextBox 1"/>
        <xdr:cNvSpPr txBox="1"/>
      </xdr:nvSpPr>
      <xdr:spPr>
        <a:xfrm>
          <a:off x="8339818" y="3601811"/>
          <a:ext cx="1475013" cy="408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JIB povjerioca 	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blMLK2" displayName="tblMLK2" ref="B20:CE70" totalsRowShown="0" headerRowDxfId="120" dataDxfId="119" tableBorderDxfId="118">
  <tableColumns count="82">
    <tableColumn id="1" name="Kontrola redova" dataDxfId="117">
      <calculatedColumnFormula>HYPERLINK( tblMLK2[[#This Row],[Tekst greške]], IF( tblMLK2[[#This Row],[Prazan red, dozvoljeno.]], "", tblMLK2[[#This Row],[Kolona greške]]))</calculatedColumnFormula>
    </tableColumn>
    <tableColumn id="2" name="Redni broj" dataDxfId="116"/>
    <tableColumn id="3" name="Povjerilac" dataDxfId="115"/>
    <tableColumn id="5" name="p1" dataDxfId="114"/>
    <tableColumn id="6" name="p2" dataDxfId="113"/>
    <tableColumn id="7" name="p3" dataDxfId="112"/>
    <tableColumn id="8" name="p4" dataDxfId="111"/>
    <tableColumn id="9" name="p5" dataDxfId="110"/>
    <tableColumn id="10" name="p6" dataDxfId="109"/>
    <tableColumn id="11" name="p7" dataDxfId="108"/>
    <tableColumn id="12" name="p8" dataDxfId="107"/>
    <tableColumn id="13" name="p9" dataDxfId="106"/>
    <tableColumn id="14" name="j1" dataDxfId="105"/>
    <tableColumn id="15" name="j2" dataDxfId="104"/>
    <tableColumn id="16" name="j3" dataDxfId="103"/>
    <tableColumn id="17" name="j4" dataDxfId="102"/>
    <tableColumn id="18" name="j5" dataDxfId="101"/>
    <tableColumn id="19" name="j6" dataDxfId="100"/>
    <tableColumn id="20" name="j7" dataDxfId="99"/>
    <tableColumn id="21" name="j8" dataDxfId="98"/>
    <tableColumn id="22" name="j9" dataDxfId="97"/>
    <tableColumn id="23" name="j10" dataDxfId="96"/>
    <tableColumn id="24" name="j11" dataDxfId="95"/>
    <tableColumn id="25" name="j12" dataDxfId="94"/>
    <tableColumn id="26" name="j13" dataDxfId="93"/>
    <tableColumn id="27" name="JIB ili račun povjerioca" dataDxfId="92">
      <calculatedColumnFormula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calculatedColumnFormula>
    </tableColumn>
    <tableColumn id="28" name="Iznos u KM" dataDxfId="91"/>
    <tableColumn id="29" name="Dan" dataDxfId="90"/>
    <tableColumn id="30" name="Mjesec" dataDxfId="89"/>
    <tableColumn id="31" name="Godina" dataDxfId="88"/>
    <tableColumn id="32" name="Rok dospijeća" dataDxfId="87">
      <calculatedColumnFormula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calculatedColumnFormula>
    </tableColumn>
    <tableColumn id="33" name="Avans" dataDxfId="86"/>
    <tableColumn id="34" name="Javni prihod" dataDxfId="85"/>
    <tableColumn id="35" name="Referenca" dataDxfId="84"/>
    <tableColumn id="36" name="Napomena" dataDxfId="83"/>
    <tableColumn id="37" name="Kontrola ukupne popunjenosti." dataDxfId="82">
      <calculatedColumnFormula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calculatedColumnFormula>
    </tableColumn>
    <tableColumn id="38" name="Kontrola ukupne ispravnosti." dataDxfId="81">
      <calculatedColumnFormula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calculatedColumnFormula>
    </tableColumn>
    <tableColumn id="39" name="Prazan red, dozvoljeno." dataDxfId="80">
      <calculatedColumnFormula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calculatedColumnFormula>
    </tableColumn>
    <tableColumn id="40" name="Prethodni red u tabeli nije ispravno popunjen!" dataDxfId="79">
      <calculatedColumnFormula>NOT( AND( AM20 = TRUE, AM21 = FALSE))</calculatedColumnFormula>
    </tableColumn>
    <tableColumn id="41" name="Nepotpun unos (2)!" dataDxfId="78">
      <calculatedColumnFormula>LEN( CONCATENATE( tblMLK2[[#This Row],[Povjerilac]])) &gt; 0</calculatedColumnFormula>
    </tableColumn>
    <tableColumn id="42" name="Nepotpun unos (3)!" dataDxfId="77">
      <calculatedColumnFormula>LEN( tblMLK2[[#This Row],[JIB ili račun povjerioca]]) = 13</calculatedColumnFormula>
    </tableColumn>
    <tableColumn id="43" name="JIB broj nije prošao validaciju!" dataDxfId="76">
      <calculatedColumnFormula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AA21, {1;2;3;4;5;6;7;8;9;10;11;12}, 1))), 11)), FALSE)</calculatedColumnFormula>
    </tableColumn>
    <tableColumn id="4" name="Jib dužnika i JIB povjerioca ne mogu biti isti." dataDxfId="75">
      <calculatedColumnFormula>_UID &lt;&gt; tblMLK2[[#This Row],[JIB ili račun povjerioca]]</calculatedColumnFormula>
    </tableColumn>
    <tableColumn id="44" name="Nepotpun unos (4)!" dataDxfId="74">
      <calculatedColumnFormula>LEN( CONCATENATE( tblMLK2[[#This Row],[Iznos u KM]])) &gt; 0</calculatedColumnFormula>
    </tableColumn>
    <tableColumn id="45" name="Neispravan unos, potrebno je unijeti pozitivan broj!" dataDxfId="73">
      <calculatedColumnFormula>tblMLK2[[#This Row],[Iznos u KM]] &gt; 0</calculatedColumnFormula>
    </tableColumn>
    <tableColumn id="46" name="Neispravan broj decimalnih mjesta, naviše je dozvoljeno dva decimalna mjesta!" dataDxfId="72">
      <calculatedColumnFormula>IF( ISNUMBER( SEARCH( MID( $AT$14, 3, 1), tblMLK2[[#This Row],[Iznos u KM]])), (LEN( tblMLK2[[#This Row],[Iznos u KM]]) - SEARCH( MID( $AT$14, 3, 1), tblMLK2[[#This Row],[Iznos u KM]])) &lt;= 2, TRUE)</calculatedColumnFormula>
    </tableColumn>
    <tableColumn id="47" name="Nepotpun unos (5)!" dataDxfId="71">
      <calculatedColumnFormula>IF( tblMLK2[[#This Row],[Avans]] = "Ne", AND( tblMLK2[[#This Row],[Dan]] &lt;&gt; "", tblMLK2[[#This Row],[Mjesec]] &lt;&gt; "", tblMLK2[[#This Row],[Godina]] &lt;&gt; ""), TRUE)</calculatedColumnFormula>
    </tableColumn>
    <tableColumn id="48" name="Ako je Avans = Da, datum se ne unosi!" dataDxfId="70">
      <calculatedColumnFormula>IF( tblMLK2[[#This Row],[Avans]] = "Da", AND( tblMLK2[[#This Row],[Dan]] = "", tblMLK2[[#This Row],[Mjesec]] = "", tblMLK2[[#This Row],[Godina]] = ""), TRUE)</calculatedColumnFormula>
    </tableColumn>
    <tableColumn id="49" name="Neispravan unos!" dataDxfId="69">
      <calculatedColumnFormula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calculatedColumnFormula>
    </tableColumn>
    <tableColumn id="50" name="Nepotpun unos (6)!" dataDxfId="68">
      <calculatedColumnFormula>tblMLK2[[#This Row],[Avans]] &lt;&gt; ""</calculatedColumnFormula>
    </tableColumn>
    <tableColumn id="51" name="Neispravan unos, unesite Da ili Ne!" dataDxfId="67">
      <calculatedColumnFormula>OR( tblMLK2[[#This Row],[Avans]] = "Da", tblMLK2[[#This Row],[Avans]] = "Ne")</calculatedColumnFormula>
    </tableColumn>
    <tableColumn id="52" name="Nepotpun unos (7)!" dataDxfId="66">
      <calculatedColumnFormula>tblMLK2[[#This Row],[Javni prihod]] &lt;&gt; ""</calculatedColumnFormula>
    </tableColumn>
    <tableColumn id="53" name="Neispravan unos, unesite Da ili Ne! " dataDxfId="65">
      <calculatedColumnFormula>OR( tblMLK2[[#This Row],[Javni prihod = Da]], tblMLK2[[#This Row],[Javni prihod]] = "Ne")</calculatedColumnFormula>
    </tableColumn>
    <tableColumn id="54" name="Referenca počinje sa šifrom vrste Javnih prihoda. Za ovu referencu potrebno je da Kolona 7 (Javni prihod) = Da!" dataDxfId="64">
      <calculatedColumnFormula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calculatedColumnFormula>
    </tableColumn>
    <tableColumn id="55" name="Javni prihodi se mogu prijavljivati samo prema (povjerilac) Trezoru ili Opštinama!" dataDxfId="63">
      <calculatedColumnFormula>IF( tblMLK2[[#This Row],[Javni prihod = Da]],  tblMLK2[[#This Row],[Povjerilac Tip]] &lt;&gt; "", TRUE)</calculatedColumnFormula>
    </tableColumn>
    <tableColumn id="56" name="Nepotpun unos (8)!" dataDxfId="62">
      <calculatedColumnFormula>LEN( CONCATENATE( tblMLK2[[#This Row],[Referenca]])) &gt; 0</calculatedColumnFormula>
    </tableColumn>
    <tableColumn id="68" name="Unesen razmak (Space) na početku ili kraju teksta!" dataDxfId="61">
      <calculatedColumnFormula>TRIM( tblMLK2[[#This Row],[Referenca]]) = tblMLK2[[#This Row],[Referenca]]</calculatedColumnFormula>
    </tableColumn>
    <tableColumn id="57" name="Ako je JIB povjerioca Ministarstvo finansija RS, format reference treba da bude šifra republičkog javnog prihoda (šest cifara iz šifarnika) / šifra opštine (tri cifre iz šifarnika)!" dataDxfId="60">
      <calculatedColumnFormula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calculatedColumnFormula>
    </tableColumn>
    <tableColumn id="58" name="Ako je JIB povjerioca opština, format reference treba da bude šifra opštinskog javnog prihoda (šest cifara iz šifarnika) / šifra odgovarajuće opštine (tri cifre iz šifarnika)!" dataDxfId="59">
      <calculatedColumnFormula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calculatedColumnFormula>
    </tableColumn>
    <tableColumn id="59" name="Za odgovarajući unos podataka (JIB i Referenca budžetskog prihoda) u kolonu Napomena potrebno je unijeti šifru odgovarajuće budžetske organizacije (sedam cifara iz šifarnika)!" dataDxfId="58">
      <calculatedColumnFormula>IF( AND( tblMLK2[[#This Row],[Povjerilac Tip]] =  "Republika Srpska", tblMLK2[[#This Row],[Javni prihod]] = "da"), tblMLK2[[#This Row],[Odgovarajuća Budzetska Organizacija]], TRUE)</calculatedColumnFormula>
    </tableColumn>
    <tableColumn id="60" name="Za odgovarajući unos podataka (JIB i Referenca opštinskog prihoda) u kolonu Napomena potrebno je unijeti šifru odgovarajuće budžetske organizacije (sedam cifara iz šifarnika)!" dataDxfId="57">
      <calculatedColumnFormula>IF( AND( tblMLK2[[#This Row],[Povjerilac Tip]] =  "Opština", tblMLK2[[#This Row],[Javni prihod]] = "da"), tblMLK2[[#This Row],[Odgovarajuća Budzetska Organizacija]], TRUE)</calculatedColumnFormula>
    </tableColumn>
    <tableColumn id="81" name="Potrebno je da format napomene bude Šifra budžetske organizacije / JIB korisnika javnih prihoda!" dataDxfId="56">
      <calculatedColumnFormula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calculatedColumnFormula>
    </tableColumn>
    <tableColumn id="80" name="JIB korisnika javnih prihoda nije validan!" dataDxfId="55">
      <calculatedColumnFormula>IF( AND( tblMLK2[[#This Row],[Javni prihod = Da]], _DuznikTip = "Opština"), tblMLK2[[#This Row],[Validan JIB Budeztske Organizacije]], TRUE)</calculatedColumnFormula>
    </tableColumn>
    <tableColumn id="78" name="Korisnik budžetskog prihoda ne može biti MF - Trezor, ni Poreska uprava!" dataDxfId="54">
      <calculatedColumnFormula>IF( AND( tblMLK2[[#This Row],[Javni prihod = Da]], _DuznikTip = "Opština"), AND( tblMLK2[[#This Row],[Napomena JIB Budeztske Organizacije]] &lt;&gt; _Trezor_JIB, tblMLK2[[#This Row],[Napomena JIB Budeztske Organizacije]] &lt;&gt; _PURS_JIB), TRUE)</calculatedColumnFormula>
    </tableColumn>
    <tableColumn id="82" name="Opština ne može biti korisnik sopstvenih javnih prihoda!" dataDxfId="53">
      <calculatedColumnFormula>IF( AND( tblMLK2[[#This Row],[Javni prihod = Da]], _DuznikTip = "Opština", tblMLK2[[#This Row],[Povjerilac Tip]] = "Opština"), tblMLK2[[#This Row],[JIB ili račun povjerioca]] &lt;&gt; tblMLK2[[#This Row],[Napomena JIB Budeztske Organizacije]], TRUE)</calculatedColumnFormula>
    </tableColumn>
    <tableColumn id="61" name="Nije dozvoljen unos dvije iste obaveze!" dataDxfId="52">
      <calculatedColumnFormula>IF( tblMLK2[[#This Row],[Prazan red, dozvoljeno.]], TRUE, COUNTIF( tblMLK2[Kljuc reda - Jedinstven red], tblMLK2[[#This Row],[Kljuc reda - Jedinstven red]]) = 1)</calculatedColumnFormula>
    </tableColumn>
    <tableColumn id="62" name="Kolona greške" dataDxfId="51">
      <calculatedColumnFormula>IF( AND( tblMLK2[[#This Row],[Kontrola ukupne popunjenosti.]], tblMLK2[[#This Row],[Kontrola ukupne ispravnosti.]]), _IspravanUnos, "Greška kolona: " &amp; HLOOKUP( FALSE, CHOOSE( {1;2}, $AN21:$BO21, AN$19:BO$19), 2, 0) &amp; " (detalji).")</calculatedColumnFormula>
    </tableColumn>
    <tableColumn id="63" name="Tekst greške" dataDxfId="50">
      <calculatedColumnFormula>IF( AND( tblMLK2[[#This Row],[Kontrola ukupne popunjenosti.]], tblMLK2[[#This Row],[Kontrola ukupne ispravnosti.]]), "", HLOOKUP( FALSE, CHOOSE( {1;2}, $AN21:$BO21, AN$20:BO$20), 2, 0) &amp; REPT( CHAR( 10), 2))</calculatedColumnFormula>
    </tableColumn>
    <tableColumn id="64" name="Kljuc reda - Jedinstven red" dataDxfId="49">
      <calculatedColumnFormula>CONCATENATE( tblMLK2[[#This Row],[JIB ili račun povjerioca]], _SrednjaCrta, tblMLK2[[#This Row],[Referenca]], _SrednjaCrta, tblMLK2[[#This Row],[Rok dospijeća]], _SrednjaCrta, tblMLK2[[#This Row],[Javni prihod]])</calculatedColumnFormula>
    </tableColumn>
    <tableColumn id="71" name="Javni prihod = Da" dataDxfId="48">
      <calculatedColumnFormula>tblMLK2[[#This Row],[Javni prihod]] = "Da"</calculatedColumnFormula>
    </tableColumn>
    <tableColumn id="70" name="Povjerilac Tip" dataDxfId="47">
      <calculatedColumnFormula>IFERROR( VLOOKUP( tblMLK2[[#This Row],[JIB ili račun povjerioca]], tblTrezorOpstine[], 4, 0), "")</calculatedColumnFormula>
    </tableColumn>
    <tableColumn id="77" name="Povjerilac Opština Broj" dataDxfId="46">
      <calculatedColumnFormula>IF( tblMLK2[[#This Row],[Povjerilac Tip]] = "Opština", VLOOKUP( tblMLK2[[#This Row],[JIB ili račun povjerioca]], tblTrezorOpstine[], 3, 0), "")</calculatedColumnFormula>
    </tableColumn>
    <tableColumn id="65" name="Referenca Prihod" dataDxfId="45">
      <calculatedColumnFormula>IF( AND( NOT( ISNUMBER( SEARCH( "/", LEFT( tblMLK2[[#This Row],[Referenca]], 6)))), ISNUMBER( VALUE( LEFT( tblMLK2[[#This Row],[Referenca]], 6)))), MID( tblMLK2[[#This Row],[Referenca]], 1, 6), "")</calculatedColumnFormula>
    </tableColumn>
    <tableColumn id="72" name="Referenca tip prihoda" dataDxfId="44">
      <calculatedColumnFormula>IFERROR( VLOOKUP( tblMLK2[[#This Row],[Referenca Prihod]], tblVrstaPrihoda[], 2, 0), "")</calculatedColumnFormula>
    </tableColumn>
    <tableColumn id="73" name="Referenca kosa crta" dataDxfId="43">
      <calculatedColumnFormula>IF( tblMLK2[[#This Row],[Javni prihod = Da]], MID( tblMLK2[[#This Row],[Referenca]], 7, 1), "")</calculatedColumnFormula>
    </tableColumn>
    <tableColumn id="66" name="Referenca Opština Broj" dataDxfId="42">
      <calculatedColumnFormula>IF( ISNUMBER( VALUE( MID( tblMLK2[[#This Row],[Referenca]], 8, 3))), MID( tblMLK2[[#This Row],[Referenca]], 8, 3), "")</calculatedColumnFormula>
    </tableColumn>
    <tableColumn id="76" name="Referenca Opština" dataDxfId="41">
      <calculatedColumnFormula>IF( tblMLK2[[#This Row],[Javni prihod = Da]], IFERROR( VLOOKUP( tblMLK2[[#This Row],[Referenca Opština Broj]], tblTrezorOpstine[[Šifra opštine]:[Tip]], 2, 0), ""), "")</calculatedColumnFormula>
    </tableColumn>
    <tableColumn id="67" name="Nepomena Budzetska Organizacija" dataDxfId="40">
      <calculatedColumnFormula>IF( tblMLK2[[#This Row],[Javni prihod = Da]], LEFT( tblMLK2[[#This Row],[Napomena]], 7), "")</calculatedColumnFormula>
    </tableColumn>
    <tableColumn id="75" name="Odgovarajuća Budzetska Organizacija" dataDxfId="39">
      <calculatedColumnFormula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calculatedColumnFormula>
    </tableColumn>
    <tableColumn id="74" name="Napomena kosa crta" dataDxfId="38">
      <calculatedColumnFormula>IF( AND( tblMLK2[[#This Row],[Javni prihod = Da]], _DuznikTip = "Opština"), MID( tblMLK2[[#This Row],[Napomena]], 8, 1), "")</calculatedColumnFormula>
    </tableColumn>
    <tableColumn id="69" name="Napomena JIB Budeztske Organizacije" dataDxfId="37">
      <calculatedColumnFormula>IF( AND( tblMLK2[[#This Row],[Javni prihod = Da]], _DuznikTip = "Opština"), MID( tblMLK2[[#This Row],[Napomena]], 9, 13), "")</calculatedColumnFormula>
    </tableColumn>
    <tableColumn id="79" name="Validan JIB Budeztske Organizacije" dataDxfId="36">
      <calculatedColumnFormula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calculatedColumnFormula>
    </tableColumn>
  </tableColumns>
  <tableStyleInfo name="MLK2_Table" showFirstColumn="0" showLastColumn="0" showRowStripes="1" showColumnStripes="0"/>
</table>
</file>

<file path=xl/tables/table2.xml><?xml version="1.0" encoding="utf-8"?>
<table xmlns="http://schemas.openxmlformats.org/spreadsheetml/2006/main" id="2" name="tblBanke" displayName="tblBanke" ref="J2:N29" totalsRowShown="0" headerRowDxfId="35">
  <sortState ref="J3:N40">
    <sortCondition ref="J1:J39"/>
  </sortState>
  <tableColumns count="5">
    <tableColumn id="6" name="Sufiks"/>
    <tableColumn id="2" name="Naziv banke"/>
    <tableColumn id="4" name="Grad" dataDxfId="34"/>
    <tableColumn id="3" name="Adresa"/>
    <tableColumn id="7" name="Telef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Kolone" displayName="tblKolone" ref="AK2:AL12" totalsRowShown="0" headerRowDxfId="33" dataDxfId="32">
  <tableColumns count="2">
    <tableColumn id="1" name="KolonaId" dataDxfId="31"/>
    <tableColumn id="2" name="Opis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Posrednici" displayName="tblPosrednici" ref="D2:H9" totalsRowShown="0" headerRowDxfId="29">
  <sortState ref="D3:H14">
    <sortCondition ref="D2"/>
  </sortState>
  <tableColumns count="5">
    <tableColumn id="2" name="JIB" dataDxfId="28"/>
    <tableColumn id="1" name="Berzanski posrednik"/>
    <tableColumn id="3" name="Grad"/>
    <tableColumn id="4" name="Adresa"/>
    <tableColumn id="5" name="Telef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TrezorOpstine" displayName="tblTrezorOpstine" ref="P2:S67" totalsRowShown="0" headerRowDxfId="27" dataDxfId="26">
  <tableColumns count="4">
    <tableColumn id="2" name="JIB" dataDxfId="25"/>
    <tableColumn id="1" name="Naziv" dataDxfId="24"/>
    <tableColumn id="3" name="Šifra opštine" dataDxfId="23"/>
    <tableColumn id="4" name="Tip" dataDxfId="2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VrstaPrihoda" displayName="tblVrstaPrihoda" ref="U2:W159" totalsRowShown="0" headerRowDxfId="21" dataDxfId="20">
  <tableColumns count="3">
    <tableColumn id="1" name="Vrsta prihoda" dataDxfId="19"/>
    <tableColumn id="3" name="Tip prihoda" dataDxfId="18"/>
    <tableColumn id="2" name="Opis prihoda" dataDxfId="1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blTables" displayName="tblTables" ref="B2:B8" totalsRowShown="0" headerRowDxfId="16" dataDxfId="15">
  <tableColumns count="1">
    <tableColumn id="1" name="Tabele" dataDxfId="1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blNapomenaBudzetKorisnik" displayName="tblNapomenaBudzetKorisnik" ref="Y2:AC1230" totalsRowShown="0" headerRowDxfId="13" dataDxfId="12">
  <sortState ref="Y3:AC1230">
    <sortCondition ref="Y2:Y1230"/>
  </sortState>
  <tableColumns count="5">
    <tableColumn id="1" name="Vrsta prihoda" dataDxfId="11"/>
    <tableColumn id="3" name="Opis prihoda" dataDxfId="10"/>
    <tableColumn id="2" name="Šifra budžetskog korisnika" dataDxfId="9"/>
    <tableColumn id="4" name="Naziv korisnika" dataDxfId="8"/>
    <tableColumn id="5" name="Kontrola napomene" dataDxfId="7">
      <calculatedColumnFormula>CONCATENATE( tblNapomenaBudzetKorisnik[[#This Row],[Vrsta prihoda]], "-", tblNapomenaBudzetKorisnik[[#This Row],[Šifra budžetskog korisnika]])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blNapomenaOpstinaKorisnik" displayName="tblNapomenaOpstinaKorisnik" ref="AE2:AI906" totalsRowShown="0" headerRowDxfId="6" dataDxfId="5">
  <tableColumns count="5">
    <tableColumn id="3" name="Šifra opštine" dataDxfId="4"/>
    <tableColumn id="4" name="Opština" dataDxfId="3"/>
    <tableColumn id="1" name="Šifra budžetske organizacije" dataDxfId="2"/>
    <tableColumn id="2" name="Budžetska organizacija" dataDxfId="1"/>
    <tableColumn id="5" name="Kontrola napomene" dataDxfId="0">
      <calculatedColumnFormula>CONCATENATE(  tblNapomenaOpstinaKorisnik[[#This Row],[Šifra opštine]], "-", tblNapomenaOpstinaKorisnik[[#This Row],[Šifra budžetske organizacije]])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3"/>
  </sheetPr>
  <dimension ref="A1:CE98"/>
  <sheetViews>
    <sheetView showGridLines="0" showRowColHeaders="0" tabSelected="1" zoomScale="70" zoomScaleNormal="70" zoomScaleSheetLayoutView="70" workbookViewId="0">
      <pane xSplit="3" ySplit="20" topLeftCell="D21" activePane="bottomRight" state="frozen"/>
      <selection pane="topRight" activeCell="D1" sqref="D1"/>
      <selection pane="bottomLeft" activeCell="A21" sqref="A21"/>
      <selection pane="bottomRight" activeCell="G9" sqref="G9"/>
    </sheetView>
  </sheetViews>
  <sheetFormatPr defaultColWidth="0" defaultRowHeight="15" x14ac:dyDescent="0.2"/>
  <cols>
    <col min="1" max="1" width="3.109375" style="1" customWidth="1"/>
    <col min="2" max="2" width="24.21875" style="1" customWidth="1"/>
    <col min="3" max="3" width="5" style="1" customWidth="1"/>
    <col min="4" max="4" width="26.88671875" style="1" customWidth="1"/>
    <col min="5" max="26" width="3" style="1" customWidth="1"/>
    <col min="27" max="27" width="14.109375" style="1" hidden="1" customWidth="1"/>
    <col min="28" max="28" width="15.5546875" style="1" customWidth="1"/>
    <col min="29" max="30" width="4.77734375" style="1" customWidth="1"/>
    <col min="31" max="31" width="5.5546875" style="1" customWidth="1"/>
    <col min="32" max="32" width="13.77734375" style="2" hidden="1" customWidth="1"/>
    <col min="33" max="34" width="7.33203125" style="1" customWidth="1"/>
    <col min="35" max="35" width="30.77734375" style="1" customWidth="1"/>
    <col min="36" max="36" width="72.21875" style="1" customWidth="1"/>
    <col min="37" max="38" width="18.5546875" style="1" hidden="1"/>
    <col min="39" max="39" width="21.109375" style="1" hidden="1"/>
    <col min="40" max="40" width="16.88671875" style="1" hidden="1"/>
    <col min="41" max="41" width="12.77734375" style="1" hidden="1"/>
    <col min="42" max="66" width="11.6640625" style="1" hidden="1"/>
    <col min="67" max="67" width="19.33203125" style="1" hidden="1"/>
    <col min="68" max="68" width="28.21875" style="1" hidden="1"/>
    <col min="69" max="69" width="41.77734375" style="1" hidden="1"/>
    <col min="70" max="70" width="41.88671875" style="1" hidden="1"/>
    <col min="71" max="71" width="12.77734375" style="1" hidden="1"/>
    <col min="72" max="72" width="15.5546875" style="1" hidden="1"/>
    <col min="73" max="73" width="10.6640625" style="1" hidden="1"/>
    <col min="74" max="75" width="14.44140625" style="1" hidden="1"/>
    <col min="76" max="76" width="10.6640625" style="1" hidden="1"/>
    <col min="77" max="77" width="11.5546875" style="1" hidden="1"/>
    <col min="78" max="78" width="12.21875" style="1" hidden="1"/>
    <col min="79" max="80" width="15.21875" style="1" hidden="1"/>
    <col min="81" max="81" width="10.33203125" style="1" hidden="1"/>
    <col min="82" max="82" width="16.77734375" style="1" hidden="1"/>
    <col min="83" max="83" width="13" style="1" hidden="1"/>
    <col min="84" max="16384" width="8.88671875" style="1" hidden="1"/>
  </cols>
  <sheetData>
    <row r="1" spans="2:79" x14ac:dyDescent="0.2">
      <c r="D1" s="1" t="str">
        <f>CONCATENATE( "Datum: " &amp; TEXT( _VersionDate, "dd.mm.yyyy"), "; Format: " &amp; _FileFormat)</f>
        <v>Datum: 12.12.2016; Format: xlsx</v>
      </c>
      <c r="AK1" s="1" t="s">
        <v>0</v>
      </c>
      <c r="AL1" s="1" t="s">
        <v>1</v>
      </c>
      <c r="AM1" s="1" t="s">
        <v>2</v>
      </c>
    </row>
    <row r="2" spans="2:79" ht="24.75" customHeight="1" x14ac:dyDescent="0.2">
      <c r="D2" s="3" t="s">
        <v>3</v>
      </c>
      <c r="AJ2" s="4"/>
      <c r="AM2" s="5" t="b">
        <f>AND( LEN( CONCATENATE( _UID, $AM$11, $AN$14, _Place, $F$77, $I$77, $L$77, $Q$77, $T$77,  _AuthorizedPersonForRepresentation)) = 0, COUNTIF($AM$21:$AM$70, FALSE) = 0)</f>
        <v>1</v>
      </c>
      <c r="AU2" s="1" t="s">
        <v>4</v>
      </c>
    </row>
    <row r="3" spans="2:79" x14ac:dyDescent="0.2">
      <c r="D3" s="6" t="str">
        <f ca="1">HLOOKUP( FALSE, $AP$7:$AU$10, 3, 0)</f>
        <v>Popunite ispravno podatke u zaglavlju obrasca!</v>
      </c>
      <c r="AF3" s="2" t="str">
        <f>MID(AF2,3,1)</f>
        <v/>
      </c>
      <c r="AM3" s="7"/>
      <c r="AU3" s="1" t="s">
        <v>5</v>
      </c>
    </row>
    <row r="4" spans="2:79" ht="4.5" customHeight="1" x14ac:dyDescent="0.2">
      <c r="AJ4" s="8"/>
    </row>
    <row r="5" spans="2:79" ht="27.75" customHeight="1" x14ac:dyDescent="0.25">
      <c r="B5" s="9" t="s">
        <v>6</v>
      </c>
      <c r="D5" s="10" t="s">
        <v>7</v>
      </c>
      <c r="F5" s="11"/>
      <c r="G5" s="11"/>
      <c r="H5" s="11"/>
      <c r="I5" s="11"/>
      <c r="J5" s="11"/>
      <c r="K5" s="11"/>
      <c r="L5" s="12" t="s">
        <v>8</v>
      </c>
      <c r="M5" s="11"/>
      <c r="N5" s="11"/>
      <c r="O5" s="11"/>
      <c r="P5" s="12" t="s">
        <v>8</v>
      </c>
      <c r="Q5" s="11"/>
      <c r="R5" s="12"/>
      <c r="S5" s="13"/>
      <c r="T5" s="7"/>
      <c r="U5" s="7"/>
      <c r="V5" s="7"/>
      <c r="W5" s="7"/>
      <c r="X5" s="7"/>
      <c r="Y5" s="7"/>
      <c r="Z5" s="7"/>
      <c r="AA5" s="7"/>
      <c r="AB5" s="7"/>
      <c r="AC5" s="14"/>
      <c r="AE5"/>
      <c r="AF5"/>
      <c r="AK5" s="1" t="s">
        <v>9</v>
      </c>
      <c r="AL5" s="1" t="s">
        <v>10</v>
      </c>
      <c r="AM5" s="1" t="s">
        <v>11</v>
      </c>
      <c r="AN5" s="15">
        <v>42716</v>
      </c>
      <c r="AP5" s="7"/>
      <c r="AV5" s="16" t="s">
        <v>12</v>
      </c>
      <c r="AW5" s="16"/>
      <c r="AX5" s="16"/>
      <c r="BS5" s="17" t="s">
        <v>13</v>
      </c>
      <c r="BT5" s="18"/>
      <c r="CA5" s="1">
        <v>1110</v>
      </c>
    </row>
    <row r="6" spans="2:79" ht="1.5" customHeight="1" x14ac:dyDescent="0.25">
      <c r="D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21"/>
      <c r="AF6" s="1"/>
      <c r="AJ6" s="8"/>
      <c r="BS6" s="22"/>
      <c r="BT6" s="23"/>
    </row>
    <row r="7" spans="2:79" ht="16.5" customHeight="1" x14ac:dyDescent="0.2">
      <c r="D7" s="10" t="s">
        <v>14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C7"/>
      <c r="AD7"/>
      <c r="AE7"/>
      <c r="AI7"/>
      <c r="AJ7" s="8"/>
      <c r="AK7" s="24">
        <f>COUNTIF( AK9:AK84, FALSE)</f>
        <v>8</v>
      </c>
      <c r="AL7" s="24">
        <f>COUNTIF( AL9:AL84, FALSE)</f>
        <v>8</v>
      </c>
      <c r="AM7" s="5" t="b">
        <f>SUM(AK7:AL7) = 0</f>
        <v>0</v>
      </c>
      <c r="AP7" s="25" t="b">
        <f ca="1">AND( OR( LEN( _FileFormatFormula) = 3, LEN( _FileFormatFormula) = 4), _FileFormatFormula = _FileFormat)</f>
        <v>1</v>
      </c>
      <c r="AQ7" s="5" t="b">
        <f>COUNTIF( AK9:AL16, FALSE) = 0</f>
        <v>0</v>
      </c>
      <c r="AR7" s="5" t="b">
        <f>COUNTIF( tblMLK2[[Kontrola ukupne popunjenosti.]:[Kontrola ukupne ispravnosti.]], FALSE) = 0</f>
        <v>1</v>
      </c>
      <c r="AS7" s="5" t="b">
        <f>COUNTIF( AK74:AL84, FALSE) = 0</f>
        <v>0</v>
      </c>
      <c r="AT7" s="5" t="b">
        <f>_Valid</f>
        <v>0</v>
      </c>
      <c r="AU7" s="5" t="b">
        <v>0</v>
      </c>
      <c r="BS7" s="26" t="s">
        <v>15</v>
      </c>
      <c r="BT7" s="26" t="s">
        <v>16</v>
      </c>
      <c r="CA7" s="1">
        <v>9999999</v>
      </c>
    </row>
    <row r="8" spans="2:79" ht="1.5" customHeight="1" x14ac:dyDescent="0.2">
      <c r="D8" s="27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28"/>
      <c r="AC8"/>
      <c r="AD8"/>
      <c r="AE8"/>
      <c r="AF8" s="1"/>
      <c r="AJ8" s="8"/>
      <c r="AP8" s="26"/>
      <c r="AQ8" s="5"/>
      <c r="AR8" s="5"/>
      <c r="AS8" s="5"/>
      <c r="AT8" s="5"/>
      <c r="AU8" s="29"/>
      <c r="BI8" s="30"/>
      <c r="BJ8" s="30"/>
      <c r="BK8" s="30"/>
      <c r="BL8" s="30"/>
      <c r="BM8" s="30"/>
      <c r="BN8" s="30"/>
      <c r="BS8" s="31"/>
      <c r="BT8" s="31"/>
    </row>
    <row r="9" spans="2:79" ht="27" customHeight="1" x14ac:dyDescent="0.2">
      <c r="B9" s="1" t="str">
        <f>IF( NOT( $AK9), AK$1, IF( NOT( $AL9), AL$1, AM$1))</f>
        <v>Nepotpun unos.</v>
      </c>
      <c r="D9" s="32" t="s">
        <v>17</v>
      </c>
      <c r="F9" s="33"/>
      <c r="G9" s="34"/>
      <c r="H9" s="35"/>
      <c r="I9" s="33"/>
      <c r="J9" s="34"/>
      <c r="K9" s="35"/>
      <c r="L9" s="33"/>
      <c r="M9" s="34"/>
      <c r="N9" s="36"/>
      <c r="O9" s="35"/>
      <c r="P9" s="33"/>
      <c r="Q9" s="34"/>
      <c r="R9" s="35"/>
      <c r="S9" s="13"/>
      <c r="T9" s="13"/>
      <c r="U9" s="13"/>
      <c r="V9" s="13"/>
      <c r="W9" s="13"/>
      <c r="X9" s="13"/>
      <c r="Y9" s="13"/>
      <c r="Z9" s="13"/>
      <c r="AA9" s="13"/>
      <c r="AB9" s="28"/>
      <c r="AC9"/>
      <c r="AD9"/>
      <c r="AE9"/>
      <c r="AF9" s="20"/>
      <c r="AJ9" s="8"/>
      <c r="AK9" s="5" t="b">
        <f>LEN( $AM$9) = 13</f>
        <v>0</v>
      </c>
      <c r="AL9" s="5" t="b">
        <f>AO9</f>
        <v>0</v>
      </c>
      <c r="AM9" s="5" t="str">
        <f>CONCATENATE( F9, G9, H9, I9, J9, K9, L9, M9, N9, O9, P9, Q9, R9)</f>
        <v/>
      </c>
      <c r="AO9" s="37" t="b">
        <f>IF( AK9, VALUE( RIGHT( _UID, 1)) = IF( 11 - MOD( SUMPRODUCT( {7;6;5;4;3;2;7;6;5;4;3;2}, VALUE( MID( _UID, {1;2;3;4;5;6;7;8;9;10;11;12}, 1))), 11) &gt;= 10, 0, 11 - MOD( SUMPRODUCT( {7;6;5;4;3;2;7;6;5;4;3;2}, VALUE( MID( _UID, {1;2;3;4;5;6;7;8;9;10;11;12}, 1))), 11)), FALSE)</f>
        <v>0</v>
      </c>
      <c r="AP9" s="38" t="s">
        <v>18</v>
      </c>
      <c r="AQ9" s="39" t="s">
        <v>19</v>
      </c>
      <c r="AR9" s="40" t="s">
        <v>20</v>
      </c>
      <c r="AS9" s="40" t="s">
        <v>21</v>
      </c>
      <c r="AT9" s="40" t="s">
        <v>22</v>
      </c>
      <c r="AU9" s="29" t="s">
        <v>23</v>
      </c>
      <c r="BI9" s="30"/>
      <c r="BJ9" s="30"/>
      <c r="BK9" s="30"/>
      <c r="BL9" s="30"/>
      <c r="BM9" s="30"/>
      <c r="BN9" s="30"/>
      <c r="BS9" s="5" t="str">
        <f>IF( AO9, IFERROR( VLOOKUP(_UID, tblTrezorOpstine[], 4, 0), ""), "")</f>
        <v/>
      </c>
      <c r="BT9" s="5" t="str">
        <f>IF( _DuznikTip = "Opština", VLOOKUP( _UID, tblTrezorOpstine[], 3, 0), "")</f>
        <v/>
      </c>
    </row>
    <row r="10" spans="2:79" ht="1.5" customHeight="1" x14ac:dyDescent="0.2">
      <c r="D10" s="4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28"/>
      <c r="AC10"/>
      <c r="AD10"/>
      <c r="AE10"/>
      <c r="AF10" s="20"/>
      <c r="AG10" s="42"/>
      <c r="AH10" s="42"/>
      <c r="AJ10" s="8"/>
      <c r="AP10" s="43"/>
    </row>
    <row r="11" spans="2:79" ht="30" customHeight="1" x14ac:dyDescent="0.2">
      <c r="B11" s="1" t="str">
        <f>IF( NOT( $AK11), AK$1, IF( NOT( $AL11), AL$1, AM$1))</f>
        <v>Nepotpun unos.</v>
      </c>
      <c r="D11" s="44" t="s">
        <v>24</v>
      </c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/>
      <c r="AC11"/>
      <c r="AD11"/>
      <c r="AE11"/>
      <c r="AF11" s="47"/>
      <c r="AG11" s="42"/>
      <c r="AH11" s="42"/>
      <c r="AJ11" s="8"/>
      <c r="AK11" s="5" t="b">
        <f>LEN( AM11) &gt; 0</f>
        <v>0</v>
      </c>
      <c r="AL11" s="5" t="b">
        <f>AL9</f>
        <v>0</v>
      </c>
      <c r="AM11" s="48" t="str">
        <f>CONCATENATE( F11)</f>
        <v/>
      </c>
      <c r="AP11" s="43"/>
      <c r="BC11" s="5" t="s">
        <v>26</v>
      </c>
      <c r="BD11" s="25" t="s">
        <v>27</v>
      </c>
    </row>
    <row r="12" spans="2:79" ht="1.5" customHeight="1" x14ac:dyDescent="0.2">
      <c r="D12" s="4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28"/>
      <c r="AC12"/>
      <c r="AD12"/>
      <c r="AE12"/>
      <c r="AF12" s="30"/>
      <c r="AG12" s="42"/>
      <c r="AH12" s="42"/>
      <c r="AJ12" s="8"/>
      <c r="AK12" s="1">
        <f>AN11</f>
        <v>0</v>
      </c>
      <c r="AL12" s="1">
        <f>AO11</f>
        <v>0</v>
      </c>
      <c r="AP12" s="43"/>
      <c r="BC12" s="31"/>
      <c r="BD12" s="31"/>
    </row>
    <row r="13" spans="2:79" ht="15" hidden="1" customHeight="1" x14ac:dyDescent="0.2">
      <c r="D13" s="41"/>
      <c r="F13" s="7">
        <v>1</v>
      </c>
      <c r="G13" s="7">
        <v>2</v>
      </c>
      <c r="H13" s="7">
        <v>3</v>
      </c>
      <c r="I13" s="7"/>
      <c r="J13" s="7">
        <v>4</v>
      </c>
      <c r="K13" s="7">
        <v>5</v>
      </c>
      <c r="L13" s="7">
        <v>6</v>
      </c>
      <c r="M13" s="7"/>
      <c r="N13" s="7">
        <v>7</v>
      </c>
      <c r="O13" s="7">
        <v>8</v>
      </c>
      <c r="P13" s="7">
        <v>9</v>
      </c>
      <c r="Q13" s="7">
        <v>10</v>
      </c>
      <c r="R13" s="7">
        <v>11</v>
      </c>
      <c r="S13" s="7">
        <v>12</v>
      </c>
      <c r="T13" s="7">
        <v>13</v>
      </c>
      <c r="U13" s="7">
        <v>14</v>
      </c>
      <c r="V13" s="7"/>
      <c r="W13" s="7">
        <v>15</v>
      </c>
      <c r="X13" s="7">
        <v>16</v>
      </c>
      <c r="Y13" s="7"/>
      <c r="Z13" s="7"/>
      <c r="AA13" s="7"/>
      <c r="AB13" s="49"/>
      <c r="AC13"/>
      <c r="AD13"/>
      <c r="AE13"/>
      <c r="AF13" s="50"/>
      <c r="AG13" s="42"/>
      <c r="AH13" s="42"/>
      <c r="AI13" s="51"/>
      <c r="AJ13" s="8"/>
      <c r="AP13" s="43"/>
      <c r="BC13" s="31"/>
      <c r="BD13" s="31"/>
    </row>
    <row r="14" spans="2:79" ht="27" customHeight="1" x14ac:dyDescent="0.2">
      <c r="B14" s="1" t="str">
        <f>IF( NOT( $AK14), AK$1, IF( NOT( $AL14), AL$1, AM$1))</f>
        <v>Nepotpun unos.</v>
      </c>
      <c r="D14" s="32" t="s">
        <v>28</v>
      </c>
      <c r="F14" s="33"/>
      <c r="G14" s="33"/>
      <c r="H14" s="33"/>
      <c r="I14" s="52" t="s">
        <v>8</v>
      </c>
      <c r="J14" s="33"/>
      <c r="K14" s="33"/>
      <c r="L14" s="33"/>
      <c r="M14" s="52" t="s">
        <v>8</v>
      </c>
      <c r="N14" s="33"/>
      <c r="O14" s="33"/>
      <c r="P14" s="33"/>
      <c r="Q14" s="33"/>
      <c r="R14" s="33"/>
      <c r="S14" s="33"/>
      <c r="T14" s="33"/>
      <c r="U14" s="33"/>
      <c r="V14" s="52" t="s">
        <v>8</v>
      </c>
      <c r="W14" s="33"/>
      <c r="X14" s="33"/>
      <c r="Y14"/>
      <c r="Z14"/>
      <c r="AA14" s="53"/>
      <c r="AB14"/>
      <c r="AC14"/>
      <c r="AD14"/>
      <c r="AE14"/>
      <c r="AF14" s="54"/>
      <c r="AG14" s="42"/>
      <c r="AH14" s="42"/>
      <c r="AJ14" s="8"/>
      <c r="AK14" s="5" t="b">
        <f>LEN( AM14) = 19</f>
        <v>0</v>
      </c>
      <c r="AL14" s="5" t="b">
        <f>AO14</f>
        <v>0</v>
      </c>
      <c r="AM14" s="5" t="str">
        <f>IF( LEN( AN14) &gt; 0, CONCATENATE( F14, G14, H14, I14, J14, K14, L14, M14, N14, O14, P14, Q14, R14, S14, T14, U14, V14, W14, X14), "")</f>
        <v/>
      </c>
      <c r="AN14" s="5" t="str">
        <f>CONCATENATE( F14, G14, H14, J14, K14, L14, N14, O14, P14, Q14, R14, S14, T14, U14, W14, X14)</f>
        <v/>
      </c>
      <c r="AO14" s="55" t="b">
        <f>IF( AK14, VALUE( RIGHT( AN14, 2))  = 98 - MOD( CONCATENATE( MOD( LEFT( AN14, 9), 97), MID( AN14, 10, 5), "00"), 97), FALSE)</f>
        <v>0</v>
      </c>
      <c r="AP14" s="56" t="s">
        <v>29</v>
      </c>
      <c r="AT14" s="57">
        <v>12.57</v>
      </c>
      <c r="BC14" s="58" t="s">
        <v>30</v>
      </c>
      <c r="BD14" s="58" t="s">
        <v>31</v>
      </c>
    </row>
    <row r="15" spans="2:79" ht="1.5" customHeight="1" x14ac:dyDescent="0.2">
      <c r="D15" s="41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59"/>
      <c r="AF15" s="50"/>
      <c r="AI15"/>
      <c r="AJ15" s="8"/>
      <c r="AP15" s="56"/>
    </row>
    <row r="16" spans="2:79" ht="27" customHeight="1" x14ac:dyDescent="0.2">
      <c r="B16" s="1" t="str">
        <f>IF( NOT( $AK16), AK$1, IF( NOT( $AL16), AL$1, AM$1))</f>
        <v>Nepotpun unos.</v>
      </c>
      <c r="D16" s="32" t="s">
        <v>32</v>
      </c>
      <c r="F16" s="60" t="str">
        <f>IF( ISERROR( VLOOKUP( VALUE( LEFT( $AN$14, 3)), tblBanke[], 2, 0)), "",  VLOOKUP( VALUE( LEFT( $AN$14, 3)), tblBanke[], 2, 0))</f>
        <v/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/>
      <c r="AC16" s="61"/>
      <c r="AJ16" s="8"/>
      <c r="AK16" s="62" t="b">
        <f>LEN( F16) &gt; 0</f>
        <v>0</v>
      </c>
      <c r="AL16" s="62" t="b">
        <f>NOT( ISERROR( VLOOKUP( VALUE( LEFT( AN14, 3)), tblBanke[], 2, 0)))</f>
        <v>0</v>
      </c>
      <c r="AM16" s="62" t="str">
        <f>CONCATENATE( F16)</f>
        <v/>
      </c>
      <c r="AP16" s="63" t="str">
        <f ca="1">IF( ISERROR( MID( CELL( "Filename", A1), FIND( ".", CELL( "Filename", A1), FIND( "\[", CELL( "Filename", A1))) + 1, FIND( "]", CELL( "Filename", A1), 1) - FIND( ".", CELL( "Filename", A1), FIND( "\[", CELL( "Filename", A1))) - 1)), "greška",  MID( CELL( "Filename", A1), FIND( ".", CELL( "Filename", A1), FIND( "\[", CELL( "Filename", A1))) + 1, FIND( "]", CELL( "Filename", A1), 1) - FIND( ".", CELL( "Filename", A1), FIND( "\[", CELL( "Filename", A1))) - 1))</f>
        <v>xlsx</v>
      </c>
      <c r="AQ16" s="64" t="s">
        <v>33</v>
      </c>
      <c r="BI16" s="65"/>
      <c r="BJ16" s="65"/>
      <c r="BK16" s="65"/>
      <c r="BL16" s="65"/>
      <c r="BM16" s="65"/>
      <c r="BN16" s="65"/>
      <c r="BQ16" s="66">
        <f t="array" ref="BQ16">MAX( LEN(tblMLK2[[#Headers],[Prethodni red u tabeli nije ispravno popunjen!]:[Nije dozvoljen unos dvije iste obaveze!]]))</f>
        <v>181</v>
      </c>
      <c r="BT16" s="67"/>
      <c r="BU16" s="67"/>
    </row>
    <row r="17" spans="1:83" ht="7.5" customHeight="1" thickBot="1" x14ac:dyDescent="0.25">
      <c r="AB17"/>
      <c r="AF17" s="1"/>
      <c r="AG17"/>
      <c r="AH17"/>
    </row>
    <row r="18" spans="1:83" ht="18" customHeight="1" thickBot="1" x14ac:dyDescent="0.25">
      <c r="AB18" s="2"/>
      <c r="AC18" s="68" t="s">
        <v>34</v>
      </c>
      <c r="AD18" s="69"/>
      <c r="AE18" s="70"/>
      <c r="AF18" s="71"/>
      <c r="AG18" s="68" t="s">
        <v>35</v>
      </c>
      <c r="AH18" s="70"/>
      <c r="AJ18" s="72"/>
      <c r="AK18" s="73"/>
      <c r="AL18" s="74"/>
      <c r="AM18" s="75" t="s">
        <v>36</v>
      </c>
      <c r="AN18" s="76" t="s">
        <v>37</v>
      </c>
      <c r="AO18" s="76" t="s">
        <v>38</v>
      </c>
      <c r="AP18" s="77" t="s">
        <v>39</v>
      </c>
      <c r="AQ18" s="78"/>
      <c r="AR18" s="79"/>
      <c r="AS18" s="77" t="s">
        <v>40</v>
      </c>
      <c r="AT18" s="78"/>
      <c r="AU18" s="79"/>
      <c r="AV18" s="77" t="s">
        <v>34</v>
      </c>
      <c r="AW18" s="78"/>
      <c r="AX18" s="78"/>
      <c r="AY18" s="77" t="s">
        <v>41</v>
      </c>
      <c r="AZ18" s="79"/>
      <c r="BA18" s="77" t="s">
        <v>42</v>
      </c>
      <c r="BB18" s="78"/>
      <c r="BC18" s="78"/>
      <c r="BD18" s="79"/>
      <c r="BE18" s="77" t="s">
        <v>43</v>
      </c>
      <c r="BF18" s="78"/>
      <c r="BG18" s="78"/>
      <c r="BH18" s="78"/>
      <c r="BI18" s="77" t="s">
        <v>44</v>
      </c>
      <c r="BJ18" s="78"/>
      <c r="BK18" s="78"/>
      <c r="BL18" s="78"/>
      <c r="BM18" s="78"/>
      <c r="BN18" s="80"/>
      <c r="BO18" s="81" t="s">
        <v>45</v>
      </c>
      <c r="BP18" s="82" t="s">
        <v>46</v>
      </c>
      <c r="BQ18" s="83"/>
      <c r="BS18" s="82" t="s">
        <v>47</v>
      </c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3"/>
    </row>
    <row r="19" spans="1:83" ht="15.75" thickBot="1" x14ac:dyDescent="0.25">
      <c r="B19" s="85">
        <v>0</v>
      </c>
      <c r="C19" s="85">
        <v>1</v>
      </c>
      <c r="D19" s="86">
        <v>2</v>
      </c>
      <c r="E19" s="87"/>
      <c r="F19" s="87"/>
      <c r="G19" s="87"/>
      <c r="H19" s="87"/>
      <c r="I19" s="87"/>
      <c r="J19" s="87"/>
      <c r="K19" s="87"/>
      <c r="L19" s="87"/>
      <c r="M19" s="88"/>
      <c r="N19" s="86">
        <v>3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8"/>
      <c r="AA19" s="85"/>
      <c r="AB19" s="85">
        <v>4</v>
      </c>
      <c r="AC19" s="86">
        <v>5</v>
      </c>
      <c r="AD19" s="87"/>
      <c r="AE19" s="88"/>
      <c r="AF19" s="85"/>
      <c r="AG19" s="85">
        <v>6</v>
      </c>
      <c r="AH19" s="85">
        <v>7</v>
      </c>
      <c r="AI19" s="85">
        <v>8</v>
      </c>
      <c r="AJ19" s="85">
        <v>9</v>
      </c>
      <c r="AK19" s="89"/>
      <c r="AL19" s="90"/>
      <c r="AM19" s="91" t="s">
        <v>48</v>
      </c>
      <c r="AN19" s="92">
        <v>1</v>
      </c>
      <c r="AO19" s="93">
        <v>2</v>
      </c>
      <c r="AP19" s="93">
        <v>3</v>
      </c>
      <c r="AQ19" s="93">
        <v>3</v>
      </c>
      <c r="AR19" s="93">
        <v>3</v>
      </c>
      <c r="AS19" s="93">
        <v>4</v>
      </c>
      <c r="AT19" s="93">
        <v>4</v>
      </c>
      <c r="AU19" s="93">
        <v>4</v>
      </c>
      <c r="AV19" s="93">
        <v>5</v>
      </c>
      <c r="AW19" s="93">
        <v>5</v>
      </c>
      <c r="AX19" s="93">
        <v>5</v>
      </c>
      <c r="AY19" s="93">
        <v>6</v>
      </c>
      <c r="AZ19" s="93">
        <v>6</v>
      </c>
      <c r="BA19" s="93">
        <v>7</v>
      </c>
      <c r="BB19" s="93">
        <v>7</v>
      </c>
      <c r="BC19" s="93">
        <v>7</v>
      </c>
      <c r="BD19" s="93">
        <v>7</v>
      </c>
      <c r="BE19" s="93">
        <v>8</v>
      </c>
      <c r="BF19" s="93">
        <v>8</v>
      </c>
      <c r="BG19" s="93">
        <v>8</v>
      </c>
      <c r="BH19" s="93">
        <v>8</v>
      </c>
      <c r="BI19" s="93">
        <v>9</v>
      </c>
      <c r="BJ19" s="93">
        <v>9</v>
      </c>
      <c r="BK19" s="94">
        <v>9</v>
      </c>
      <c r="BL19" s="94">
        <v>9</v>
      </c>
      <c r="BM19" s="94">
        <v>9</v>
      </c>
      <c r="BN19" s="94">
        <v>9</v>
      </c>
      <c r="BO19" s="95" t="s">
        <v>49</v>
      </c>
      <c r="BP19"/>
      <c r="BQ19" s="96" t="s">
        <v>50</v>
      </c>
      <c r="BR19" s="97" t="s">
        <v>8</v>
      </c>
      <c r="BS19" s="98"/>
      <c r="BT19" s="99" t="s">
        <v>38</v>
      </c>
      <c r="BU19" s="100"/>
      <c r="BV19" s="99" t="s">
        <v>43</v>
      </c>
      <c r="BW19" s="101"/>
      <c r="BX19" s="101"/>
      <c r="BY19" s="101"/>
      <c r="BZ19" s="100"/>
      <c r="CA19" s="102" t="s">
        <v>44</v>
      </c>
      <c r="CB19" s="103"/>
      <c r="CC19" s="103"/>
      <c r="CD19" s="103"/>
      <c r="CE19" s="104"/>
    </row>
    <row r="20" spans="1:83" ht="72" thickBot="1" x14ac:dyDescent="0.25">
      <c r="B20" s="105" t="s">
        <v>37</v>
      </c>
      <c r="C20" s="106" t="s">
        <v>51</v>
      </c>
      <c r="D20" s="107" t="s">
        <v>38</v>
      </c>
      <c r="E20" s="108" t="s">
        <v>52</v>
      </c>
      <c r="F20" s="108" t="s">
        <v>53</v>
      </c>
      <c r="G20" s="108" t="s">
        <v>54</v>
      </c>
      <c r="H20" s="108" t="s">
        <v>55</v>
      </c>
      <c r="I20" s="108" t="s">
        <v>56</v>
      </c>
      <c r="J20" s="108" t="s">
        <v>57</v>
      </c>
      <c r="K20" s="108" t="s">
        <v>58</v>
      </c>
      <c r="L20" s="108" t="s">
        <v>59</v>
      </c>
      <c r="M20" s="108" t="s">
        <v>60</v>
      </c>
      <c r="N20" s="109" t="s">
        <v>61</v>
      </c>
      <c r="O20" s="108" t="s">
        <v>62</v>
      </c>
      <c r="P20" s="108" t="s">
        <v>63</v>
      </c>
      <c r="Q20" s="108" t="s">
        <v>64</v>
      </c>
      <c r="R20" s="108" t="s">
        <v>65</v>
      </c>
      <c r="S20" s="108" t="s">
        <v>66</v>
      </c>
      <c r="T20" s="108" t="s">
        <v>67</v>
      </c>
      <c r="U20" s="108" t="s">
        <v>68</v>
      </c>
      <c r="V20" s="108" t="s">
        <v>69</v>
      </c>
      <c r="W20" s="108" t="s">
        <v>70</v>
      </c>
      <c r="X20" s="108" t="s">
        <v>71</v>
      </c>
      <c r="Y20" s="108" t="s">
        <v>72</v>
      </c>
      <c r="Z20" s="110" t="s">
        <v>73</v>
      </c>
      <c r="AA20" s="111" t="s">
        <v>74</v>
      </c>
      <c r="AB20" s="112" t="s">
        <v>40</v>
      </c>
      <c r="AC20" s="113" t="s">
        <v>75</v>
      </c>
      <c r="AD20" s="113" t="s">
        <v>76</v>
      </c>
      <c r="AE20" s="113" t="s">
        <v>77</v>
      </c>
      <c r="AF20" s="111" t="s">
        <v>34</v>
      </c>
      <c r="AG20" s="112" t="s">
        <v>41</v>
      </c>
      <c r="AH20" s="112" t="s">
        <v>42</v>
      </c>
      <c r="AI20" s="112" t="s">
        <v>43</v>
      </c>
      <c r="AJ20" s="114" t="s">
        <v>44</v>
      </c>
      <c r="AK20" s="115" t="s">
        <v>78</v>
      </c>
      <c r="AL20" s="116" t="s">
        <v>79</v>
      </c>
      <c r="AM20" s="117" t="s">
        <v>80</v>
      </c>
      <c r="AN20" s="118" t="s">
        <v>81</v>
      </c>
      <c r="AO20" s="118" t="s">
        <v>82</v>
      </c>
      <c r="AP20" s="118" t="s">
        <v>83</v>
      </c>
      <c r="AQ20" s="119" t="s">
        <v>84</v>
      </c>
      <c r="AR20" s="119" t="s">
        <v>85</v>
      </c>
      <c r="AS20" s="118" t="s">
        <v>86</v>
      </c>
      <c r="AT20" s="119" t="s">
        <v>87</v>
      </c>
      <c r="AU20" s="119" t="s">
        <v>88</v>
      </c>
      <c r="AV20" s="118" t="s">
        <v>89</v>
      </c>
      <c r="AW20" s="120" t="s">
        <v>90</v>
      </c>
      <c r="AX20" s="119" t="s">
        <v>91</v>
      </c>
      <c r="AY20" s="118" t="s">
        <v>92</v>
      </c>
      <c r="AZ20" s="120" t="s">
        <v>93</v>
      </c>
      <c r="BA20" s="118" t="s">
        <v>94</v>
      </c>
      <c r="BB20" s="119" t="s">
        <v>95</v>
      </c>
      <c r="BC20" s="119" t="s">
        <v>96</v>
      </c>
      <c r="BD20" s="120" t="s">
        <v>97</v>
      </c>
      <c r="BE20" s="118" t="s">
        <v>98</v>
      </c>
      <c r="BF20" s="118" t="s">
        <v>99</v>
      </c>
      <c r="BG20" s="119" t="s">
        <v>100</v>
      </c>
      <c r="BH20" s="119" t="s">
        <v>101</v>
      </c>
      <c r="BI20" s="119" t="s">
        <v>102</v>
      </c>
      <c r="BJ20" s="119" t="s">
        <v>103</v>
      </c>
      <c r="BK20" s="121" t="s">
        <v>104</v>
      </c>
      <c r="BL20" s="121" t="s">
        <v>105</v>
      </c>
      <c r="BM20" s="121" t="s">
        <v>106</v>
      </c>
      <c r="BN20" s="121" t="s">
        <v>107</v>
      </c>
      <c r="BO20" s="121" t="s">
        <v>108</v>
      </c>
      <c r="BP20" s="122" t="s">
        <v>109</v>
      </c>
      <c r="BQ20" s="123" t="s">
        <v>110</v>
      </c>
      <c r="BR20" s="124" t="s">
        <v>111</v>
      </c>
      <c r="BS20" s="125" t="s">
        <v>112</v>
      </c>
      <c r="BT20" s="126" t="s">
        <v>113</v>
      </c>
      <c r="BU20" s="126" t="s">
        <v>114</v>
      </c>
      <c r="BV20" s="127" t="s">
        <v>115</v>
      </c>
      <c r="BW20" s="128" t="s">
        <v>116</v>
      </c>
      <c r="BX20" s="127" t="s">
        <v>117</v>
      </c>
      <c r="BY20" s="127" t="s">
        <v>118</v>
      </c>
      <c r="BZ20" s="128" t="s">
        <v>119</v>
      </c>
      <c r="CA20" s="129" t="s">
        <v>120</v>
      </c>
      <c r="CB20" s="130" t="s">
        <v>121</v>
      </c>
      <c r="CC20" s="130" t="s">
        <v>122</v>
      </c>
      <c r="CD20" s="130" t="s">
        <v>123</v>
      </c>
      <c r="CE20" s="131" t="s">
        <v>124</v>
      </c>
    </row>
    <row r="21" spans="1:83" ht="28.5" customHeight="1" x14ac:dyDescent="0.2">
      <c r="A21"/>
      <c r="B21" s="132" t="str">
        <f>HYPERLINK( tblMLK2[[#This Row],[Tekst greške]], IF( tblMLK2[[#This Row],[Prazan red, dozvoljeno.]], "", tblMLK2[[#This Row],[Kolona greške]]))</f>
        <v/>
      </c>
      <c r="C21" s="133">
        <v>1</v>
      </c>
      <c r="D21" s="134"/>
      <c r="E21" s="135"/>
      <c r="F21" s="135"/>
      <c r="G21" s="135"/>
      <c r="H21" s="135"/>
      <c r="I21" s="135"/>
      <c r="J21" s="135"/>
      <c r="K21" s="135"/>
      <c r="L21" s="135"/>
      <c r="M21" s="136"/>
      <c r="N21" s="137"/>
      <c r="O21" s="138"/>
      <c r="P21" s="139"/>
      <c r="Q21" s="140"/>
      <c r="R21" s="138"/>
      <c r="S21" s="139"/>
      <c r="T21" s="140"/>
      <c r="U21" s="138"/>
      <c r="V21" s="141"/>
      <c r="W21" s="139"/>
      <c r="X21" s="140"/>
      <c r="Y21" s="138"/>
      <c r="Z21" s="142"/>
      <c r="AA21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1" s="144"/>
      <c r="AC21" s="145"/>
      <c r="AD21" s="146"/>
      <c r="AE21" s="147"/>
      <c r="AF21" s="148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1" s="149"/>
      <c r="AH21" s="150"/>
      <c r="AI21" s="151"/>
      <c r="AJ21" s="152"/>
      <c r="AK21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1" s="154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1" s="155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1" s="156" t="b">
        <v>1</v>
      </c>
      <c r="AO21" s="157" t="b">
        <f>LEN( CONCATENATE( tblMLK2[[#This Row],[Povjerilac]])) &gt; 0</f>
        <v>0</v>
      </c>
      <c r="AP21" s="157" t="b">
        <f>LEN( tblMLK2[[#This Row],[JIB ili račun povjerioca]]) = 13</f>
        <v>0</v>
      </c>
      <c r="AQ21" s="15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AA21, {1;2;3;4;5;6;7;8;9;10;11;12}, 1))), 11)), FALSE)</f>
        <v>0</v>
      </c>
      <c r="AR21" s="157" t="b">
        <f>_UID &lt;&gt; tblMLK2[[#This Row],[JIB ili račun povjerioca]]</f>
        <v>0</v>
      </c>
      <c r="AS21" s="157" t="b">
        <f>LEN( CONCATENATE( tblMLK2[[#This Row],[Iznos u KM]])) &gt; 0</f>
        <v>0</v>
      </c>
      <c r="AT21" s="157" t="b">
        <f>tblMLK2[[#This Row],[Iznos u KM]] &gt; 0</f>
        <v>0</v>
      </c>
      <c r="AU21" s="158" t="b">
        <f>IF( ISNUMBER( SEARCH( MID( $AT$14, 3, 1), tblMLK2[[#This Row],[Iznos u KM]])), (LEN( tblMLK2[[#This Row],[Iznos u KM]]) - SEARCH( MID( $AT$14, 3, 1), tblMLK2[[#This Row],[Iznos u KM]])) &lt;= 2, TRUE)</f>
        <v>1</v>
      </c>
      <c r="AV21" s="157" t="b">
        <f>IF( tblMLK2[[#This Row],[Avans]] = "Ne", AND( tblMLK2[[#This Row],[Dan]] &lt;&gt; "", tblMLK2[[#This Row],[Mjesec]] &lt;&gt; "", tblMLK2[[#This Row],[Godina]] &lt;&gt; ""), TRUE)</f>
        <v>1</v>
      </c>
      <c r="AW21" s="157" t="b">
        <f>IF( tblMLK2[[#This Row],[Avans]] = "Da", AND( tblMLK2[[#This Row],[Dan]] = "", tblMLK2[[#This Row],[Mjesec]] = "", tblMLK2[[#This Row],[Godina]] = ""), TRUE)</f>
        <v>1</v>
      </c>
      <c r="AX21" s="15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1" s="157" t="b">
        <f>tblMLK2[[#This Row],[Avans]] &lt;&gt; ""</f>
        <v>0</v>
      </c>
      <c r="AZ21" s="157" t="b">
        <f>OR( tblMLK2[[#This Row],[Avans]] = "Da", tblMLK2[[#This Row],[Avans]] = "Ne")</f>
        <v>0</v>
      </c>
      <c r="BA21" s="157" t="b">
        <f>tblMLK2[[#This Row],[Javni prihod]] &lt;&gt; ""</f>
        <v>0</v>
      </c>
      <c r="BB21" s="157" t="b">
        <f>OR( tblMLK2[[#This Row],[Javni prihod = Da]], tblMLK2[[#This Row],[Javni prihod]] = "Ne")</f>
        <v>0</v>
      </c>
      <c r="BC21" s="15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1" s="159" t="b">
        <f>IF( tblMLK2[[#This Row],[Javni prihod = Da]],  tblMLK2[[#This Row],[Povjerilac Tip]] &lt;&gt; "", TRUE)</f>
        <v>1</v>
      </c>
      <c r="BE21" s="157" t="b">
        <f>LEN( CONCATENATE( tblMLK2[[#This Row],[Referenca]])) &gt; 0</f>
        <v>0</v>
      </c>
      <c r="BF21" s="157" t="b">
        <f>TRIM( tblMLK2[[#This Row],[Referenca]]) = tblMLK2[[#This Row],[Referenca]]</f>
        <v>1</v>
      </c>
      <c r="BG21" s="15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1" s="15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1" s="160" t="b">
        <f>IF( AND( tblMLK2[[#This Row],[Povjerilac Tip]] =  "Republika Srpska", tblMLK2[[#This Row],[Javni prihod]] = "da"), tblMLK2[[#This Row],[Odgovarajuća Budzetska Organizacija]], TRUE)</f>
        <v>1</v>
      </c>
      <c r="BJ21" s="160" t="b">
        <f>IF( AND( tblMLK2[[#This Row],[Povjerilac Tip]] =  "Opština", tblMLK2[[#This Row],[Javni prihod]] = "da"), tblMLK2[[#This Row],[Odgovarajuća Budzetska Organizacija]], TRUE)</f>
        <v>1</v>
      </c>
      <c r="BK21" s="160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1" s="160" t="b">
        <f>IF( AND( tblMLK2[[#This Row],[Javni prihod = Da]], _DuznikTip = "Opština"), tblMLK2[[#This Row],[Validan JIB Budeztske Organizacije]], TRUE)</f>
        <v>1</v>
      </c>
      <c r="BM21" s="160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1" s="160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1" s="160" t="b">
        <f>IF( tblMLK2[[#This Row],[Prazan red, dozvoljeno.]], TRUE, COUNTIF( tblMLK2[Kljuc reda - Jedinstven red], tblMLK2[[#This Row],[Kljuc reda - Jedinstven red]]) = 1)</f>
        <v>1</v>
      </c>
      <c r="BP21" s="161" t="str">
        <f>IF( AND( tblMLK2[[#This Row],[Kontrola ukupne popunjenosti.]], tblMLK2[[#This Row],[Kontrola ukupne ispravnosti.]]), _IspravanUnos, "Greška kolona: " &amp; HLOOKUP( FALSE, CHOOSE( {1;2}, $AN21:$BO21, AN$19:BO$19), 2, 0) &amp; " (detalji).")</f>
        <v>Ispravan unos.</v>
      </c>
      <c r="BQ21" s="162" t="str">
        <f>IF( AND( tblMLK2[[#This Row],[Kontrola ukupne popunjenosti.]], tblMLK2[[#This Row],[Kontrola ukupne ispravnosti.]]), "", HLOOKUP( FALSE, CHOOSE( {1;2}, $AN21:$BO21, AN$20:BO$20), 2, 0) &amp; REPT( CHAR( 10), 2))</f>
        <v/>
      </c>
      <c r="BR21" s="163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1" s="161" t="b">
        <f>tblMLK2[[#This Row],[Javni prihod]] = "Da"</f>
        <v>0</v>
      </c>
      <c r="BT21" s="157" t="str">
        <f>IFERROR( VLOOKUP( tblMLK2[[#This Row],[JIB ili račun povjerioca]], tblTrezorOpstine[], 4, 0), "")</f>
        <v/>
      </c>
      <c r="BU21" s="157" t="str">
        <f>IF( tblMLK2[[#This Row],[Povjerilac Tip]] = "Opština", VLOOKUP( tblMLK2[[#This Row],[JIB ili račun povjerioca]], tblTrezorOpstine[], 3, 0), "")</f>
        <v/>
      </c>
      <c r="BV21" s="157" t="str">
        <f>IF( AND( NOT( ISNUMBER( SEARCH( "/", LEFT( tblMLK2[[#This Row],[Referenca]], 6)))), ISNUMBER( VALUE( LEFT( tblMLK2[[#This Row],[Referenca]], 6)))), MID( tblMLK2[[#This Row],[Referenca]], 1, 6), "")</f>
        <v/>
      </c>
      <c r="BW21" s="157" t="str">
        <f>IFERROR( VLOOKUP( tblMLK2[[#This Row],[Referenca Prihod]], tblVrstaPrihoda[], 2, 0), "")</f>
        <v/>
      </c>
      <c r="BX21" s="157" t="str">
        <f>IF( tblMLK2[[#This Row],[Javni prihod = Da]], MID( tblMLK2[[#This Row],[Referenca]], 7, 1), "")</f>
        <v/>
      </c>
      <c r="BY21" s="157" t="str">
        <f>IF( ISNUMBER( VALUE( MID( tblMLK2[[#This Row],[Referenca]], 8, 3))), MID( tblMLK2[[#This Row],[Referenca]], 8, 3), "")</f>
        <v/>
      </c>
      <c r="BZ21" s="160" t="str">
        <f>IF( tblMLK2[[#This Row],[Javni prihod = Da]], IFERROR( VLOOKUP( tblMLK2[[#This Row],[Referenca Opština Broj]], tblTrezorOpstine[[Šifra opštine]:[Tip]], 2, 0), ""), "")</f>
        <v/>
      </c>
      <c r="CA21" s="160" t="str">
        <f>IF( tblMLK2[[#This Row],[Javni prihod = Da]], LEFT( tblMLK2[[#This Row],[Napomena]], 7), "")</f>
        <v/>
      </c>
      <c r="CB21" s="160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1" s="160" t="str">
        <f>IF( AND( tblMLK2[[#This Row],[Javni prihod = Da]], _DuznikTip = "Opština"), MID( tblMLK2[[#This Row],[Napomena]], 8, 1), "")</f>
        <v/>
      </c>
      <c r="CD21" s="164" t="str">
        <f>IF( AND( tblMLK2[[#This Row],[Javni prihod = Da]], _DuznikTip = "Opština"), MID( tblMLK2[[#This Row],[Napomena]], 9, 13), "")</f>
        <v/>
      </c>
      <c r="CE21" s="164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2" spans="1:83" ht="28.5" customHeight="1" x14ac:dyDescent="0.2">
      <c r="A22" s="165"/>
      <c r="B22" s="132" t="str">
        <f>HYPERLINK( tblMLK2[[#This Row],[Tekst greške]], IF( tblMLK2[[#This Row],[Prazan red, dozvoljeno.]], "", tblMLK2[[#This Row],[Kolona greške]]))</f>
        <v/>
      </c>
      <c r="C22" s="166">
        <v>2</v>
      </c>
      <c r="D22" s="167"/>
      <c r="E22" s="168"/>
      <c r="F22" s="168"/>
      <c r="G22" s="168"/>
      <c r="H22" s="168"/>
      <c r="I22" s="168"/>
      <c r="J22" s="168"/>
      <c r="K22" s="168"/>
      <c r="L22" s="168"/>
      <c r="M22" s="169"/>
      <c r="N22" s="170"/>
      <c r="O22" s="171"/>
      <c r="P22" s="172"/>
      <c r="Q22" s="173"/>
      <c r="R22" s="171"/>
      <c r="S22" s="172"/>
      <c r="T22" s="173"/>
      <c r="U22" s="171"/>
      <c r="V22" s="174"/>
      <c r="W22" s="172"/>
      <c r="X22" s="173"/>
      <c r="Y22" s="171"/>
      <c r="Z22" s="175"/>
      <c r="AA22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2" s="176"/>
      <c r="AC22" s="177"/>
      <c r="AD22" s="178"/>
      <c r="AE22" s="179"/>
      <c r="AF22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2" s="181"/>
      <c r="AH22" s="182"/>
      <c r="AI22" s="183"/>
      <c r="AJ22" s="184"/>
      <c r="AK22" s="185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2" s="186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2" s="155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2" s="157" t="b">
        <f ca="1">NOT( AND( OFFSET( tblMLK2[[#This Row],[Prazan red, dozvoljeno.]], -1, 0) = TRUE, tblMLK2[[#This Row],[Prazan red, dozvoljeno.]] = FALSE))</f>
        <v>1</v>
      </c>
      <c r="AO22" s="187" t="b">
        <f>LEN( CONCATENATE( tblMLK2[[#This Row],[Povjerilac]])) &gt; 0</f>
        <v>0</v>
      </c>
      <c r="AP22" s="187" t="b">
        <f>LEN( tblMLK2[[#This Row],[JIB ili račun povjerioca]]) = 13</f>
        <v>0</v>
      </c>
      <c r="AQ22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AA22, {1;2;3;4;5;6;7;8;9;10;11;12}, 1))), 11)), FALSE)</f>
        <v>0</v>
      </c>
      <c r="AR22" s="187" t="b">
        <f>_UID &lt;&gt; tblMLK2[[#This Row],[JIB ili račun povjerioca]]</f>
        <v>0</v>
      </c>
      <c r="AS22" s="187" t="b">
        <f>LEN( CONCATENATE( tblMLK2[[#This Row],[Iznos u KM]])) &gt; 0</f>
        <v>0</v>
      </c>
      <c r="AT22" s="187" t="b">
        <f>tblMLK2[[#This Row],[Iznos u KM]] &gt; 0</f>
        <v>0</v>
      </c>
      <c r="AU22" s="187" t="b">
        <f>IF( ISNUMBER( SEARCH( MID( $AT$14, 3, 1), tblMLK2[[#This Row],[Iznos u KM]])), (LEN( tblMLK2[[#This Row],[Iznos u KM]]) - SEARCH( MID( $AT$14, 3, 1), tblMLK2[[#This Row],[Iznos u KM]])) &lt;= 2, TRUE)</f>
        <v>1</v>
      </c>
      <c r="AV22" s="187" t="b">
        <f>IF( tblMLK2[[#This Row],[Avans]] = "Ne", AND( tblMLK2[[#This Row],[Dan]] &lt;&gt; "", tblMLK2[[#This Row],[Mjesec]] &lt;&gt; "", tblMLK2[[#This Row],[Godina]] &lt;&gt; ""), TRUE)</f>
        <v>1</v>
      </c>
      <c r="AW22" s="187" t="b">
        <f>IF( tblMLK2[[#This Row],[Avans]] = "Da", AND( tblMLK2[[#This Row],[Dan]] = "", tblMLK2[[#This Row],[Mjesec]] = "", tblMLK2[[#This Row],[Godina]] = ""), TRUE)</f>
        <v>1</v>
      </c>
      <c r="AX22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2" s="187" t="b">
        <f>tblMLK2[[#This Row],[Avans]] &lt;&gt; ""</f>
        <v>0</v>
      </c>
      <c r="AZ22" s="187" t="b">
        <f>OR( tblMLK2[[#This Row],[Avans]] = "Da", tblMLK2[[#This Row],[Avans]] = "Ne")</f>
        <v>0</v>
      </c>
      <c r="BA22" s="187" t="b">
        <f>tblMLK2[[#This Row],[Javni prihod]] &lt;&gt; ""</f>
        <v>0</v>
      </c>
      <c r="BB22" s="187" t="b">
        <f>OR( tblMLK2[[#This Row],[Javni prihod = Da]], tblMLK2[[#This Row],[Javni prihod]] = "Ne")</f>
        <v>0</v>
      </c>
      <c r="BC22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2" s="187" t="b">
        <f>IF( tblMLK2[[#This Row],[Javni prihod = Da]],  tblMLK2[[#This Row],[Povjerilac Tip]] &lt;&gt; "", TRUE)</f>
        <v>1</v>
      </c>
      <c r="BE22" s="187" t="b">
        <f>LEN( CONCATENATE( tblMLK2[[#This Row],[Referenca]])) &gt; 0</f>
        <v>0</v>
      </c>
      <c r="BF22" s="187" t="b">
        <f>TRIM( tblMLK2[[#This Row],[Referenca]]) = tblMLK2[[#This Row],[Referenca]]</f>
        <v>1</v>
      </c>
      <c r="BG22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2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2" s="187" t="b">
        <f>IF( AND( tblMLK2[[#This Row],[Povjerilac Tip]] =  "Republika Srpska", tblMLK2[[#This Row],[Javni prihod]] = "da"), tblMLK2[[#This Row],[Odgovarajuća Budzetska Organizacija]], TRUE)</f>
        <v>1</v>
      </c>
      <c r="BJ22" s="187" t="b">
        <f>IF( AND( tblMLK2[[#This Row],[Povjerilac Tip]] =  "Opština", tblMLK2[[#This Row],[Javni prihod]] = "da"), tblMLK2[[#This Row],[Odgovarajuća Budzetska Organizacija]], TRUE)</f>
        <v>1</v>
      </c>
      <c r="BK22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2" s="188" t="b">
        <f>IF( AND( tblMLK2[[#This Row],[Javni prihod = Da]], _DuznikTip = "Opština"), tblMLK2[[#This Row],[Validan JIB Budeztske Organizacije]], TRUE)</f>
        <v>1</v>
      </c>
      <c r="BM22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2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2" s="188" t="b">
        <f>IF( tblMLK2[[#This Row],[Prazan red, dozvoljeno.]], TRUE, COUNTIF( tblMLK2[Kljuc reda - Jedinstven red], tblMLK2[[#This Row],[Kljuc reda - Jedinstven red]]) = 1)</f>
        <v>1</v>
      </c>
      <c r="BP22" s="161" t="str">
        <f>IF( AND( tblMLK2[[#This Row],[Kontrola ukupne popunjenosti.]], tblMLK2[[#This Row],[Kontrola ukupne ispravnosti.]]), _IspravanUnos, "Greška kolona: " &amp; HLOOKUP( FALSE, CHOOSE( {1;2}, $AN22:$BO22, AN$19:BO$19), 2, 0) &amp; " (detalji).")</f>
        <v>Ispravan unos.</v>
      </c>
      <c r="BQ22" s="162" t="str">
        <f>IF( AND( tblMLK2[[#This Row],[Kontrola ukupne popunjenosti.]], tblMLK2[[#This Row],[Kontrola ukupne ispravnosti.]]), "", HLOOKUP( FALSE, CHOOSE( {1;2}, $AN22:$BO22, AN$20:BO$20), 2, 0) &amp; REPT( CHAR( 10), 2))</f>
        <v/>
      </c>
      <c r="BR22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2" s="190" t="b">
        <f>tblMLK2[[#This Row],[Javni prihod]] = "Da"</f>
        <v>0</v>
      </c>
      <c r="BT22" s="187" t="str">
        <f>IFERROR( VLOOKUP( tblMLK2[[#This Row],[JIB ili račun povjerioca]], tblTrezorOpstine[], 4, 0), "")</f>
        <v/>
      </c>
      <c r="BU22" s="187" t="str">
        <f>IF( tblMLK2[[#This Row],[Povjerilac Tip]] = "Opština", VLOOKUP( tblMLK2[[#This Row],[JIB ili račun povjerioca]], tblTrezorOpstine[], 3, 0), "")</f>
        <v/>
      </c>
      <c r="BV22" s="187" t="str">
        <f>IF( AND( NOT( ISNUMBER( SEARCH( "/", LEFT( tblMLK2[[#This Row],[Referenca]], 6)))), ISNUMBER( VALUE( LEFT( tblMLK2[[#This Row],[Referenca]], 6)))), MID( tblMLK2[[#This Row],[Referenca]], 1, 6), "")</f>
        <v/>
      </c>
      <c r="BW22" s="187" t="str">
        <f>IFERROR( VLOOKUP( tblMLK2[[#This Row],[Referenca Prihod]], tblVrstaPrihoda[], 2, 0), "")</f>
        <v/>
      </c>
      <c r="BX22" s="187" t="str">
        <f>IF( tblMLK2[[#This Row],[Javni prihod = Da]], MID( tblMLK2[[#This Row],[Referenca]], 7, 1), "")</f>
        <v/>
      </c>
      <c r="BY22" s="187" t="str">
        <f>IF( ISNUMBER( VALUE( MID( tblMLK2[[#This Row],[Referenca]], 8, 3))), MID( tblMLK2[[#This Row],[Referenca]], 8, 3), "")</f>
        <v/>
      </c>
      <c r="BZ22" s="187" t="str">
        <f>IF( tblMLK2[[#This Row],[Javni prihod = Da]], IFERROR( VLOOKUP( tblMLK2[[#This Row],[Referenca Opština Broj]], tblTrezorOpstine[[Šifra opštine]:[Tip]], 2, 0), ""), "")</f>
        <v/>
      </c>
      <c r="CA22" s="187" t="str">
        <f>IF( tblMLK2[[#This Row],[Javni prihod = Da]], LEFT( tblMLK2[[#This Row],[Napomena]], 7), "")</f>
        <v/>
      </c>
      <c r="CB22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2" s="188" t="str">
        <f>IF( AND( tblMLK2[[#This Row],[Javni prihod = Da]], _DuznikTip = "Opština"), MID( tblMLK2[[#This Row],[Napomena]], 8, 1), "")</f>
        <v/>
      </c>
      <c r="CD22" s="191" t="str">
        <f>IF( AND( tblMLK2[[#This Row],[Javni prihod = Da]], _DuznikTip = "Opština"), MID( tblMLK2[[#This Row],[Napomena]], 9, 13), "")</f>
        <v/>
      </c>
      <c r="CE22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3" spans="1:83" ht="28.5" customHeight="1" x14ac:dyDescent="0.2">
      <c r="A23"/>
      <c r="B23" s="132" t="str">
        <f>HYPERLINK( tblMLK2[[#This Row],[Tekst greške]], IF( tblMLK2[[#This Row],[Prazan red, dozvoljeno.]], "", tblMLK2[[#This Row],[Kolona greške]]))</f>
        <v/>
      </c>
      <c r="C23" s="166">
        <v>3</v>
      </c>
      <c r="D23" s="192"/>
      <c r="E23" s="193"/>
      <c r="F23" s="193"/>
      <c r="G23" s="193"/>
      <c r="H23" s="193"/>
      <c r="I23" s="193"/>
      <c r="J23" s="193"/>
      <c r="K23" s="193"/>
      <c r="L23" s="193"/>
      <c r="M23" s="194"/>
      <c r="N23" s="170"/>
      <c r="O23" s="171"/>
      <c r="P23" s="172"/>
      <c r="Q23" s="173"/>
      <c r="R23" s="171"/>
      <c r="S23" s="172"/>
      <c r="T23" s="173"/>
      <c r="U23" s="171"/>
      <c r="V23" s="174"/>
      <c r="W23" s="172"/>
      <c r="X23" s="173"/>
      <c r="Y23" s="171"/>
      <c r="Z23" s="175"/>
      <c r="AA23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3" s="176"/>
      <c r="AC23" s="177"/>
      <c r="AD23" s="178"/>
      <c r="AE23" s="179"/>
      <c r="AF23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3" s="181"/>
      <c r="AH23" s="182"/>
      <c r="AI23" s="183"/>
      <c r="AJ23" s="184"/>
      <c r="AK23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3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3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3" s="157" t="b">
        <f ca="1">NOT( AND( OFFSET( tblMLK2[[#This Row],[Prazan red, dozvoljeno.]], -1, 0) = TRUE, tblMLK2[[#This Row],[Prazan red, dozvoljeno.]] = FALSE))</f>
        <v>1</v>
      </c>
      <c r="AO23" s="187" t="b">
        <f>LEN( CONCATENATE( tblMLK2[[#This Row],[Povjerilac]])) &gt; 0</f>
        <v>0</v>
      </c>
      <c r="AP23" s="187" t="b">
        <f>LEN( tblMLK2[[#This Row],[JIB ili račun povjerioca]]) = 13</f>
        <v>0</v>
      </c>
      <c r="AQ23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AA23, {1;2;3;4;5;6;7;8;9;10;11;12}, 1))), 11)), FALSE)</f>
        <v>0</v>
      </c>
      <c r="AR23" s="187" t="b">
        <f>_UID &lt;&gt; tblMLK2[[#This Row],[JIB ili račun povjerioca]]</f>
        <v>0</v>
      </c>
      <c r="AS23" s="187" t="b">
        <f>LEN( CONCATENATE( tblMLK2[[#This Row],[Iznos u KM]])) &gt; 0</f>
        <v>0</v>
      </c>
      <c r="AT23" s="187" t="b">
        <f>tblMLK2[[#This Row],[Iznos u KM]] &gt; 0</f>
        <v>0</v>
      </c>
      <c r="AU23" s="187" t="b">
        <f>IF( ISNUMBER( SEARCH( MID( $AT$14, 3, 1), tblMLK2[[#This Row],[Iznos u KM]])), (LEN( tblMLK2[[#This Row],[Iznos u KM]]) - SEARCH( MID( $AT$14, 3, 1), tblMLK2[[#This Row],[Iznos u KM]])) &lt;= 2, TRUE)</f>
        <v>1</v>
      </c>
      <c r="AV23" s="187" t="b">
        <f>IF( tblMLK2[[#This Row],[Avans]] = "Ne", AND( tblMLK2[[#This Row],[Dan]] &lt;&gt; "", tblMLK2[[#This Row],[Mjesec]] &lt;&gt; "", tblMLK2[[#This Row],[Godina]] &lt;&gt; ""), TRUE)</f>
        <v>1</v>
      </c>
      <c r="AW23" s="187" t="b">
        <f>IF( tblMLK2[[#This Row],[Avans]] = "Da", AND( tblMLK2[[#This Row],[Dan]] = "", tblMLK2[[#This Row],[Mjesec]] = "", tblMLK2[[#This Row],[Godina]] = ""), TRUE)</f>
        <v>1</v>
      </c>
      <c r="AX23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3" s="187" t="b">
        <f>tblMLK2[[#This Row],[Avans]] &lt;&gt; ""</f>
        <v>0</v>
      </c>
      <c r="AZ23" s="187" t="b">
        <f>OR( tblMLK2[[#This Row],[Avans]] = "Da", tblMLK2[[#This Row],[Avans]] = "Ne")</f>
        <v>0</v>
      </c>
      <c r="BA23" s="187" t="b">
        <f>tblMLK2[[#This Row],[Javni prihod]] &lt;&gt; ""</f>
        <v>0</v>
      </c>
      <c r="BB23" s="187" t="b">
        <f>OR( tblMLK2[[#This Row],[Javni prihod = Da]], tblMLK2[[#This Row],[Javni prihod]] = "Ne")</f>
        <v>0</v>
      </c>
      <c r="BC23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3" s="187" t="b">
        <f>IF( tblMLK2[[#This Row],[Javni prihod = Da]],  tblMLK2[[#This Row],[Povjerilac Tip]] &lt;&gt; "", TRUE)</f>
        <v>1</v>
      </c>
      <c r="BE23" s="187" t="b">
        <f>LEN( CONCATENATE( tblMLK2[[#This Row],[Referenca]])) &gt; 0</f>
        <v>0</v>
      </c>
      <c r="BF23" s="187" t="b">
        <f>TRIM( tblMLK2[[#This Row],[Referenca]]) = tblMLK2[[#This Row],[Referenca]]</f>
        <v>1</v>
      </c>
      <c r="BG23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3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3" s="187" t="b">
        <f>IF( AND( tblMLK2[[#This Row],[Povjerilac Tip]] =  "Republika Srpska", tblMLK2[[#This Row],[Javni prihod]] = "da"), tblMLK2[[#This Row],[Odgovarajuća Budzetska Organizacija]], TRUE)</f>
        <v>1</v>
      </c>
      <c r="BJ23" s="187" t="b">
        <f>IF( AND( tblMLK2[[#This Row],[Povjerilac Tip]] =  "Opština", tblMLK2[[#This Row],[Javni prihod]] = "da"), tblMLK2[[#This Row],[Odgovarajuća Budzetska Organizacija]], TRUE)</f>
        <v>1</v>
      </c>
      <c r="BK23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3" s="188" t="b">
        <f>IF( AND( tblMLK2[[#This Row],[Javni prihod = Da]], _DuznikTip = "Opština"), tblMLK2[[#This Row],[Validan JIB Budeztske Organizacije]], TRUE)</f>
        <v>1</v>
      </c>
      <c r="BM23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3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3" s="188" t="b">
        <f>IF( tblMLK2[[#This Row],[Prazan red, dozvoljeno.]], TRUE, COUNTIF( tblMLK2[Kljuc reda - Jedinstven red], tblMLK2[[#This Row],[Kljuc reda - Jedinstven red]]) = 1)</f>
        <v>1</v>
      </c>
      <c r="BP23" s="190" t="str">
        <f>IF( AND( tblMLK2[[#This Row],[Kontrola ukupne popunjenosti.]], tblMLK2[[#This Row],[Kontrola ukupne ispravnosti.]]), _IspravanUnos, "Greška kolona: " &amp; HLOOKUP( FALSE, CHOOSE( {1;2}, $AN23:$BO23, AN$19:BO$19), 2, 0) &amp; " (detalji).")</f>
        <v>Ispravan unos.</v>
      </c>
      <c r="BQ23" s="197" t="str">
        <f>IF( AND( tblMLK2[[#This Row],[Kontrola ukupne popunjenosti.]], tblMLK2[[#This Row],[Kontrola ukupne ispravnosti.]]), "", HLOOKUP( FALSE, CHOOSE( {1;2}, $AN23:$BO23, AN$20:BO$20), 2, 0) &amp; REPT( CHAR( 10), 2))</f>
        <v/>
      </c>
      <c r="BR23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3" s="190" t="b">
        <f>tblMLK2[[#This Row],[Javni prihod]] = "Da"</f>
        <v>0</v>
      </c>
      <c r="BT23" s="187" t="str">
        <f>IFERROR( VLOOKUP( tblMLK2[[#This Row],[JIB ili račun povjerioca]], tblTrezorOpstine[], 4, 0), "")</f>
        <v/>
      </c>
      <c r="BU23" s="187" t="str">
        <f>IF( tblMLK2[[#This Row],[Povjerilac Tip]] = "Opština", VLOOKUP( tblMLK2[[#This Row],[JIB ili račun povjerioca]], tblTrezorOpstine[], 3, 0), "")</f>
        <v/>
      </c>
      <c r="BV23" s="187" t="str">
        <f>IF( AND( NOT( ISNUMBER( SEARCH( "/", LEFT( tblMLK2[[#This Row],[Referenca]], 6)))), ISNUMBER( VALUE( LEFT( tblMLK2[[#This Row],[Referenca]], 6)))), MID( tblMLK2[[#This Row],[Referenca]], 1, 6), "")</f>
        <v/>
      </c>
      <c r="BW23" s="187" t="str">
        <f>IFERROR( VLOOKUP( tblMLK2[[#This Row],[Referenca Prihod]], tblVrstaPrihoda[], 2, 0), "")</f>
        <v/>
      </c>
      <c r="BX23" s="187" t="str">
        <f>IF( tblMLK2[[#This Row],[Javni prihod = Da]], MID( tblMLK2[[#This Row],[Referenca]], 7, 1), "")</f>
        <v/>
      </c>
      <c r="BY23" s="187" t="str">
        <f>IF( ISNUMBER( VALUE( MID( tblMLK2[[#This Row],[Referenca]], 8, 3))), MID( tblMLK2[[#This Row],[Referenca]], 8, 3), "")</f>
        <v/>
      </c>
      <c r="BZ23" s="187" t="str">
        <f>IF( tblMLK2[[#This Row],[Javni prihod = Da]], IFERROR( VLOOKUP( tblMLK2[[#This Row],[Referenca Opština Broj]], tblTrezorOpstine[[Šifra opštine]:[Tip]], 2, 0), ""), "")</f>
        <v/>
      </c>
      <c r="CA23" s="187" t="str">
        <f>IF( tblMLK2[[#This Row],[Javni prihod = Da]], LEFT( tblMLK2[[#This Row],[Napomena]], 7), "")</f>
        <v/>
      </c>
      <c r="CB23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3" s="188" t="str">
        <f>IF( AND( tblMLK2[[#This Row],[Javni prihod = Da]], _DuznikTip = "Opština"), MID( tblMLK2[[#This Row],[Napomena]], 8, 1), "")</f>
        <v/>
      </c>
      <c r="CD23" s="191" t="str">
        <f>IF( AND( tblMLK2[[#This Row],[Javni prihod = Da]], _DuznikTip = "Opština"), MID( tblMLK2[[#This Row],[Napomena]], 9, 13), "")</f>
        <v/>
      </c>
      <c r="CE23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4" spans="1:83" ht="28.5" customHeight="1" x14ac:dyDescent="0.2">
      <c r="A24"/>
      <c r="B24" s="132" t="str">
        <f>HYPERLINK( tblMLK2[[#This Row],[Tekst greške]], IF( tblMLK2[[#This Row],[Prazan red, dozvoljeno.]], "", tblMLK2[[#This Row],[Kolona greške]]))</f>
        <v/>
      </c>
      <c r="C24" s="166">
        <v>4</v>
      </c>
      <c r="D24" s="192"/>
      <c r="E24" s="193"/>
      <c r="F24" s="193"/>
      <c r="G24" s="193"/>
      <c r="H24" s="193"/>
      <c r="I24" s="193"/>
      <c r="J24" s="193"/>
      <c r="K24" s="193"/>
      <c r="L24" s="193"/>
      <c r="M24" s="194"/>
      <c r="N24" s="170"/>
      <c r="O24" s="171"/>
      <c r="P24" s="172"/>
      <c r="Q24" s="173"/>
      <c r="R24" s="171"/>
      <c r="S24" s="172"/>
      <c r="T24" s="173"/>
      <c r="U24" s="171"/>
      <c r="V24" s="174"/>
      <c r="W24" s="172"/>
      <c r="X24" s="173"/>
      <c r="Y24" s="171"/>
      <c r="Z24" s="175"/>
      <c r="AA24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4" s="176"/>
      <c r="AC24" s="177"/>
      <c r="AD24" s="178"/>
      <c r="AE24" s="179"/>
      <c r="AF24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4" s="181"/>
      <c r="AH24" s="182"/>
      <c r="AI24" s="183"/>
      <c r="AJ24" s="184"/>
      <c r="AK24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4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4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4" s="157" t="b">
        <f ca="1">NOT( AND( OFFSET( tblMLK2[[#This Row],[Prazan red, dozvoljeno.]], -1, 0) = TRUE, tblMLK2[[#This Row],[Prazan red, dozvoljeno.]] = FALSE))</f>
        <v>1</v>
      </c>
      <c r="AO24" s="187" t="b">
        <f>LEN( CONCATENATE( tblMLK2[[#This Row],[Povjerilac]])) &gt; 0</f>
        <v>0</v>
      </c>
      <c r="AP24" s="187" t="b">
        <f>LEN( tblMLK2[[#This Row],[JIB ili račun povjerioca]]) = 13</f>
        <v>0</v>
      </c>
      <c r="AQ24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AA24, {1;2;3;4;5;6;7;8;9;10;11;12}, 1))), 11)), FALSE)</f>
        <v>0</v>
      </c>
      <c r="AR24" s="187" t="b">
        <f>_UID &lt;&gt; tblMLK2[[#This Row],[JIB ili račun povjerioca]]</f>
        <v>0</v>
      </c>
      <c r="AS24" s="187" t="b">
        <f>LEN( CONCATENATE( tblMLK2[[#This Row],[Iznos u KM]])) &gt; 0</f>
        <v>0</v>
      </c>
      <c r="AT24" s="187" t="b">
        <f>tblMLK2[[#This Row],[Iznos u KM]] &gt; 0</f>
        <v>0</v>
      </c>
      <c r="AU24" s="187" t="b">
        <f>IF( ISNUMBER( SEARCH( MID( $AT$14, 3, 1), tblMLK2[[#This Row],[Iznos u KM]])), (LEN( tblMLK2[[#This Row],[Iznos u KM]]) - SEARCH( MID( $AT$14, 3, 1), tblMLK2[[#This Row],[Iznos u KM]])) &lt;= 2, TRUE)</f>
        <v>1</v>
      </c>
      <c r="AV24" s="187" t="b">
        <f>IF( tblMLK2[[#This Row],[Avans]] = "Ne", AND( tblMLK2[[#This Row],[Dan]] &lt;&gt; "", tblMLK2[[#This Row],[Mjesec]] &lt;&gt; "", tblMLK2[[#This Row],[Godina]] &lt;&gt; ""), TRUE)</f>
        <v>1</v>
      </c>
      <c r="AW24" s="187" t="b">
        <f>IF( tblMLK2[[#This Row],[Avans]] = "Da", AND( tblMLK2[[#This Row],[Dan]] = "", tblMLK2[[#This Row],[Mjesec]] = "", tblMLK2[[#This Row],[Godina]] = ""), TRUE)</f>
        <v>1</v>
      </c>
      <c r="AX24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4" s="187" t="b">
        <f>tblMLK2[[#This Row],[Avans]] &lt;&gt; ""</f>
        <v>0</v>
      </c>
      <c r="AZ24" s="187" t="b">
        <f>OR( tblMLK2[[#This Row],[Avans]] = "Da", tblMLK2[[#This Row],[Avans]] = "Ne")</f>
        <v>0</v>
      </c>
      <c r="BA24" s="187" t="b">
        <f>tblMLK2[[#This Row],[Javni prihod]] &lt;&gt; ""</f>
        <v>0</v>
      </c>
      <c r="BB24" s="187" t="b">
        <f>OR( tblMLK2[[#This Row],[Javni prihod = Da]], tblMLK2[[#This Row],[Javni prihod]] = "Ne")</f>
        <v>0</v>
      </c>
      <c r="BC24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4" s="187" t="b">
        <f>IF( tblMLK2[[#This Row],[Javni prihod = Da]],  tblMLK2[[#This Row],[Povjerilac Tip]] &lt;&gt; "", TRUE)</f>
        <v>1</v>
      </c>
      <c r="BE24" s="187" t="b">
        <f>LEN( CONCATENATE( tblMLK2[[#This Row],[Referenca]])) &gt; 0</f>
        <v>0</v>
      </c>
      <c r="BF24" s="187" t="b">
        <f>TRIM( tblMLK2[[#This Row],[Referenca]]) = tblMLK2[[#This Row],[Referenca]]</f>
        <v>1</v>
      </c>
      <c r="BG24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4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4" s="187" t="b">
        <f>IF( AND( tblMLK2[[#This Row],[Povjerilac Tip]] =  "Republika Srpska", tblMLK2[[#This Row],[Javni prihod]] = "da"), tblMLK2[[#This Row],[Odgovarajuća Budzetska Organizacija]], TRUE)</f>
        <v>1</v>
      </c>
      <c r="BJ24" s="187" t="b">
        <f>IF( AND( tblMLK2[[#This Row],[Povjerilac Tip]] =  "Opština", tblMLK2[[#This Row],[Javni prihod]] = "da"), tblMLK2[[#This Row],[Odgovarajuća Budzetska Organizacija]], TRUE)</f>
        <v>1</v>
      </c>
      <c r="BK24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4" s="188" t="b">
        <f>IF( AND( tblMLK2[[#This Row],[Javni prihod = Da]], _DuznikTip = "Opština"), tblMLK2[[#This Row],[Validan JIB Budeztske Organizacije]], TRUE)</f>
        <v>1</v>
      </c>
      <c r="BM24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4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4" s="188" t="b">
        <f>IF( tblMLK2[[#This Row],[Prazan red, dozvoljeno.]], TRUE, COUNTIF( tblMLK2[Kljuc reda - Jedinstven red], tblMLK2[[#This Row],[Kljuc reda - Jedinstven red]]) = 1)</f>
        <v>1</v>
      </c>
      <c r="BP24" s="190" t="str">
        <f>IF( AND( tblMLK2[[#This Row],[Kontrola ukupne popunjenosti.]], tblMLK2[[#This Row],[Kontrola ukupne ispravnosti.]]), _IspravanUnos, "Greška kolona: " &amp; HLOOKUP( FALSE, CHOOSE( {1;2}, $AN24:$BO24, AN$19:BO$19), 2, 0) &amp; " (detalji).")</f>
        <v>Ispravan unos.</v>
      </c>
      <c r="BQ24" s="197" t="str">
        <f>IF( AND( tblMLK2[[#This Row],[Kontrola ukupne popunjenosti.]], tblMLK2[[#This Row],[Kontrola ukupne ispravnosti.]]), "", HLOOKUP( FALSE, CHOOSE( {1;2}, $AN24:$BO24, AN$20:BO$20), 2, 0) &amp; REPT( CHAR( 10), 2))</f>
        <v/>
      </c>
      <c r="BR24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4" s="190" t="b">
        <f>tblMLK2[[#This Row],[Javni prihod]] = "Da"</f>
        <v>0</v>
      </c>
      <c r="BT24" s="187" t="str">
        <f>IFERROR( VLOOKUP( tblMLK2[[#This Row],[JIB ili račun povjerioca]], tblTrezorOpstine[], 4, 0), "")</f>
        <v/>
      </c>
      <c r="BU24" s="187" t="str">
        <f>IF( tblMLK2[[#This Row],[Povjerilac Tip]] = "Opština", VLOOKUP( tblMLK2[[#This Row],[JIB ili račun povjerioca]], tblTrezorOpstine[], 3, 0), "")</f>
        <v/>
      </c>
      <c r="BV24" s="187" t="str">
        <f>IF( AND( NOT( ISNUMBER( SEARCH( "/", LEFT( tblMLK2[[#This Row],[Referenca]], 6)))), ISNUMBER( VALUE( LEFT( tblMLK2[[#This Row],[Referenca]], 6)))), MID( tblMLK2[[#This Row],[Referenca]], 1, 6), "")</f>
        <v/>
      </c>
      <c r="BW24" s="187" t="str">
        <f>IFERROR( VLOOKUP( tblMLK2[[#This Row],[Referenca Prihod]], tblVrstaPrihoda[], 2, 0), "")</f>
        <v/>
      </c>
      <c r="BX24" s="187" t="str">
        <f>IF( tblMLK2[[#This Row],[Javni prihod = Da]], MID( tblMLK2[[#This Row],[Referenca]], 7, 1), "")</f>
        <v/>
      </c>
      <c r="BY24" s="187" t="str">
        <f>IF( ISNUMBER( VALUE( MID( tblMLK2[[#This Row],[Referenca]], 8, 3))), MID( tblMLK2[[#This Row],[Referenca]], 8, 3), "")</f>
        <v/>
      </c>
      <c r="BZ24" s="187" t="str">
        <f>IF( tblMLK2[[#This Row],[Javni prihod = Da]], IFERROR( VLOOKUP( tblMLK2[[#This Row],[Referenca Opština Broj]], tblTrezorOpstine[[Šifra opštine]:[Tip]], 2, 0), ""), "")</f>
        <v/>
      </c>
      <c r="CA24" s="187" t="str">
        <f>IF( tblMLK2[[#This Row],[Javni prihod = Da]], LEFT( tblMLK2[[#This Row],[Napomena]], 7), "")</f>
        <v/>
      </c>
      <c r="CB24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4" s="188" t="str">
        <f>IF( AND( tblMLK2[[#This Row],[Javni prihod = Da]], _DuznikTip = "Opština"), MID( tblMLK2[[#This Row],[Napomena]], 8, 1), "")</f>
        <v/>
      </c>
      <c r="CD24" s="191" t="str">
        <f>IF( AND( tblMLK2[[#This Row],[Javni prihod = Da]], _DuznikTip = "Opština"), MID( tblMLK2[[#This Row],[Napomena]], 9, 13), "")</f>
        <v/>
      </c>
      <c r="CE24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5" spans="1:83" ht="28.5" customHeight="1" x14ac:dyDescent="0.2">
      <c r="A25"/>
      <c r="B25" s="132" t="str">
        <f>HYPERLINK( tblMLK2[[#This Row],[Tekst greške]], IF( tblMLK2[[#This Row],[Prazan red, dozvoljeno.]], "", tblMLK2[[#This Row],[Kolona greške]]))</f>
        <v/>
      </c>
      <c r="C25" s="166">
        <v>5</v>
      </c>
      <c r="D25" s="192"/>
      <c r="E25" s="193"/>
      <c r="F25" s="193"/>
      <c r="G25" s="193"/>
      <c r="H25" s="193"/>
      <c r="I25" s="193"/>
      <c r="J25" s="193"/>
      <c r="K25" s="193"/>
      <c r="L25" s="193"/>
      <c r="M25" s="194"/>
      <c r="N25" s="170"/>
      <c r="O25" s="171"/>
      <c r="P25" s="172"/>
      <c r="Q25" s="173"/>
      <c r="R25" s="171"/>
      <c r="S25" s="172"/>
      <c r="T25" s="173"/>
      <c r="U25" s="171"/>
      <c r="V25" s="174"/>
      <c r="W25" s="172"/>
      <c r="X25" s="173"/>
      <c r="Y25" s="171"/>
      <c r="Z25" s="175"/>
      <c r="AA25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5" s="176"/>
      <c r="AC25" s="177"/>
      <c r="AD25" s="178"/>
      <c r="AE25" s="179"/>
      <c r="AF25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5" s="181"/>
      <c r="AH25" s="182"/>
      <c r="AI25" s="183"/>
      <c r="AJ25" s="184"/>
      <c r="AK25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5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5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5" s="157" t="b">
        <f ca="1">NOT( AND( OFFSET( tblMLK2[[#This Row],[Prazan red, dozvoljeno.]], -1, 0) = TRUE, tblMLK2[[#This Row],[Prazan red, dozvoljeno.]] = FALSE))</f>
        <v>1</v>
      </c>
      <c r="AO25" s="187" t="b">
        <f>LEN( CONCATENATE( tblMLK2[[#This Row],[Povjerilac]])) &gt; 0</f>
        <v>0</v>
      </c>
      <c r="AP25" s="187" t="b">
        <f>LEN( tblMLK2[[#This Row],[JIB ili račun povjerioca]]) = 13</f>
        <v>0</v>
      </c>
      <c r="AQ25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AA25, {1;2;3;4;5;6;7;8;9;10;11;12}, 1))), 11)), FALSE)</f>
        <v>0</v>
      </c>
      <c r="AR25" s="187" t="b">
        <f>_UID &lt;&gt; tblMLK2[[#This Row],[JIB ili račun povjerioca]]</f>
        <v>0</v>
      </c>
      <c r="AS25" s="187" t="b">
        <f>LEN( CONCATENATE( tblMLK2[[#This Row],[Iznos u KM]])) &gt; 0</f>
        <v>0</v>
      </c>
      <c r="AT25" s="187" t="b">
        <f>tblMLK2[[#This Row],[Iznos u KM]] &gt; 0</f>
        <v>0</v>
      </c>
      <c r="AU25" s="187" t="b">
        <f>IF( ISNUMBER( SEARCH( MID( $AT$14, 3, 1), tblMLK2[[#This Row],[Iznos u KM]])), (LEN( tblMLK2[[#This Row],[Iznos u KM]]) - SEARCH( MID( $AT$14, 3, 1), tblMLK2[[#This Row],[Iznos u KM]])) &lt;= 2, TRUE)</f>
        <v>1</v>
      </c>
      <c r="AV25" s="187" t="b">
        <f>IF( tblMLK2[[#This Row],[Avans]] = "Ne", AND( tblMLK2[[#This Row],[Dan]] &lt;&gt; "", tblMLK2[[#This Row],[Mjesec]] &lt;&gt; "", tblMLK2[[#This Row],[Godina]] &lt;&gt; ""), TRUE)</f>
        <v>1</v>
      </c>
      <c r="AW25" s="187" t="b">
        <f>IF( tblMLK2[[#This Row],[Avans]] = "Da", AND( tblMLK2[[#This Row],[Dan]] = "", tblMLK2[[#This Row],[Mjesec]] = "", tblMLK2[[#This Row],[Godina]] = ""), TRUE)</f>
        <v>1</v>
      </c>
      <c r="AX25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5" s="187" t="b">
        <f>tblMLK2[[#This Row],[Avans]] &lt;&gt; ""</f>
        <v>0</v>
      </c>
      <c r="AZ25" s="187" t="b">
        <f>OR( tblMLK2[[#This Row],[Avans]] = "Da", tblMLK2[[#This Row],[Avans]] = "Ne")</f>
        <v>0</v>
      </c>
      <c r="BA25" s="187" t="b">
        <f>tblMLK2[[#This Row],[Javni prihod]] &lt;&gt; ""</f>
        <v>0</v>
      </c>
      <c r="BB25" s="187" t="b">
        <f>OR( tblMLK2[[#This Row],[Javni prihod = Da]], tblMLK2[[#This Row],[Javni prihod]] = "Ne")</f>
        <v>0</v>
      </c>
      <c r="BC25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5" s="187" t="b">
        <f>IF( tblMLK2[[#This Row],[Javni prihod = Da]],  tblMLK2[[#This Row],[Povjerilac Tip]] &lt;&gt; "", TRUE)</f>
        <v>1</v>
      </c>
      <c r="BE25" s="187" t="b">
        <f>LEN( CONCATENATE( tblMLK2[[#This Row],[Referenca]])) &gt; 0</f>
        <v>0</v>
      </c>
      <c r="BF25" s="187" t="b">
        <f>TRIM( tblMLK2[[#This Row],[Referenca]]) = tblMLK2[[#This Row],[Referenca]]</f>
        <v>1</v>
      </c>
      <c r="BG25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5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5" s="187" t="b">
        <f>IF( AND( tblMLK2[[#This Row],[Povjerilac Tip]] =  "Republika Srpska", tblMLK2[[#This Row],[Javni prihod]] = "da"), tblMLK2[[#This Row],[Odgovarajuća Budzetska Organizacija]], TRUE)</f>
        <v>1</v>
      </c>
      <c r="BJ25" s="187" t="b">
        <f>IF( AND( tblMLK2[[#This Row],[Povjerilac Tip]] =  "Opština", tblMLK2[[#This Row],[Javni prihod]] = "da"), tblMLK2[[#This Row],[Odgovarajuća Budzetska Organizacija]], TRUE)</f>
        <v>1</v>
      </c>
      <c r="BK25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5" s="188" t="b">
        <f>IF( AND( tblMLK2[[#This Row],[Javni prihod = Da]], _DuznikTip = "Opština"), tblMLK2[[#This Row],[Validan JIB Budeztske Organizacije]], TRUE)</f>
        <v>1</v>
      </c>
      <c r="BM25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5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5" s="188" t="b">
        <f>IF( tblMLK2[[#This Row],[Prazan red, dozvoljeno.]], TRUE, COUNTIF( tblMLK2[Kljuc reda - Jedinstven red], tblMLK2[[#This Row],[Kljuc reda - Jedinstven red]]) = 1)</f>
        <v>1</v>
      </c>
      <c r="BP25" s="190" t="str">
        <f>IF( AND( tblMLK2[[#This Row],[Kontrola ukupne popunjenosti.]], tblMLK2[[#This Row],[Kontrola ukupne ispravnosti.]]), _IspravanUnos, "Greška kolona: " &amp; HLOOKUP( FALSE, CHOOSE( {1;2}, $AN25:$BO25, AN$19:BO$19), 2, 0) &amp; " (detalji).")</f>
        <v>Ispravan unos.</v>
      </c>
      <c r="BQ25" s="197" t="str">
        <f>IF( AND( tblMLK2[[#This Row],[Kontrola ukupne popunjenosti.]], tblMLK2[[#This Row],[Kontrola ukupne ispravnosti.]]), "", HLOOKUP( FALSE, CHOOSE( {1;2}, $AN25:$BO25, AN$20:BO$20), 2, 0) &amp; REPT( CHAR( 10), 2))</f>
        <v/>
      </c>
      <c r="BR25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5" s="190" t="b">
        <f>tblMLK2[[#This Row],[Javni prihod]] = "Da"</f>
        <v>0</v>
      </c>
      <c r="BT25" s="187" t="str">
        <f>IFERROR( VLOOKUP( tblMLK2[[#This Row],[JIB ili račun povjerioca]], tblTrezorOpstine[], 4, 0), "")</f>
        <v/>
      </c>
      <c r="BU25" s="187" t="str">
        <f>IF( tblMLK2[[#This Row],[Povjerilac Tip]] = "Opština", VLOOKUP( tblMLK2[[#This Row],[JIB ili račun povjerioca]], tblTrezorOpstine[], 3, 0), "")</f>
        <v/>
      </c>
      <c r="BV25" s="187" t="str">
        <f>IF( AND( NOT( ISNUMBER( SEARCH( "/", LEFT( tblMLK2[[#This Row],[Referenca]], 6)))), ISNUMBER( VALUE( LEFT( tblMLK2[[#This Row],[Referenca]], 6)))), MID( tblMLK2[[#This Row],[Referenca]], 1, 6), "")</f>
        <v/>
      </c>
      <c r="BW25" s="187" t="str">
        <f>IFERROR( VLOOKUP( tblMLK2[[#This Row],[Referenca Prihod]], tblVrstaPrihoda[], 2, 0), "")</f>
        <v/>
      </c>
      <c r="BX25" s="187" t="str">
        <f>IF( tblMLK2[[#This Row],[Javni prihod = Da]], MID( tblMLK2[[#This Row],[Referenca]], 7, 1), "")</f>
        <v/>
      </c>
      <c r="BY25" s="187" t="str">
        <f>IF( ISNUMBER( VALUE( MID( tblMLK2[[#This Row],[Referenca]], 8, 3))), MID( tblMLK2[[#This Row],[Referenca]], 8, 3), "")</f>
        <v/>
      </c>
      <c r="BZ25" s="187" t="str">
        <f>IF( tblMLK2[[#This Row],[Javni prihod = Da]], IFERROR( VLOOKUP( tblMLK2[[#This Row],[Referenca Opština Broj]], tblTrezorOpstine[[Šifra opštine]:[Tip]], 2, 0), ""), "")</f>
        <v/>
      </c>
      <c r="CA25" s="187" t="str">
        <f>IF( tblMLK2[[#This Row],[Javni prihod = Da]], LEFT( tblMLK2[[#This Row],[Napomena]], 7), "")</f>
        <v/>
      </c>
      <c r="CB25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5" s="188" t="str">
        <f>IF( AND( tblMLK2[[#This Row],[Javni prihod = Da]], _DuznikTip = "Opština"), MID( tblMLK2[[#This Row],[Napomena]], 8, 1), "")</f>
        <v/>
      </c>
      <c r="CD25" s="191" t="str">
        <f>IF( AND( tblMLK2[[#This Row],[Javni prihod = Da]], _DuznikTip = "Opština"), MID( tblMLK2[[#This Row],[Napomena]], 9, 13), "")</f>
        <v/>
      </c>
      <c r="CE25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6" spans="1:83" ht="28.5" customHeight="1" x14ac:dyDescent="0.2">
      <c r="A26"/>
      <c r="B26" s="132" t="str">
        <f>HYPERLINK( tblMLK2[[#This Row],[Tekst greške]], IF( tblMLK2[[#This Row],[Prazan red, dozvoljeno.]], "", tblMLK2[[#This Row],[Kolona greške]]))</f>
        <v/>
      </c>
      <c r="C26" s="166">
        <v>6</v>
      </c>
      <c r="D26" s="192"/>
      <c r="E26" s="193"/>
      <c r="F26" s="193"/>
      <c r="G26" s="193"/>
      <c r="H26" s="193"/>
      <c r="I26" s="193"/>
      <c r="J26" s="193"/>
      <c r="K26" s="193"/>
      <c r="L26" s="193"/>
      <c r="M26" s="194"/>
      <c r="N26" s="170"/>
      <c r="O26" s="171"/>
      <c r="P26" s="172"/>
      <c r="Q26" s="173"/>
      <c r="R26" s="171"/>
      <c r="S26" s="172"/>
      <c r="T26" s="173"/>
      <c r="U26" s="171"/>
      <c r="V26" s="174"/>
      <c r="W26" s="172"/>
      <c r="X26" s="173"/>
      <c r="Y26" s="171"/>
      <c r="Z26" s="175"/>
      <c r="AA26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6" s="176"/>
      <c r="AC26" s="177"/>
      <c r="AD26" s="178"/>
      <c r="AE26" s="179"/>
      <c r="AF26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6" s="181"/>
      <c r="AH26" s="182"/>
      <c r="AI26" s="183"/>
      <c r="AJ26" s="184"/>
      <c r="AK26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6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6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6" s="157" t="b">
        <f ca="1">NOT( AND( OFFSET( tblMLK2[[#This Row],[Prazan red, dozvoljeno.]], -1, 0) = TRUE, tblMLK2[[#This Row],[Prazan red, dozvoljeno.]] = FALSE))</f>
        <v>1</v>
      </c>
      <c r="AO26" s="187" t="b">
        <f>LEN( CONCATENATE( tblMLK2[[#This Row],[Povjerilac]])) &gt; 0</f>
        <v>0</v>
      </c>
      <c r="AP26" s="187" t="b">
        <f>LEN( tblMLK2[[#This Row],[JIB ili račun povjerioca]]) = 13</f>
        <v>0</v>
      </c>
      <c r="AQ26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AA26, {1;2;3;4;5;6;7;8;9;10;11;12}, 1))), 11)), FALSE)</f>
        <v>0</v>
      </c>
      <c r="AR26" s="187" t="b">
        <f>_UID &lt;&gt; tblMLK2[[#This Row],[JIB ili račun povjerioca]]</f>
        <v>0</v>
      </c>
      <c r="AS26" s="187" t="b">
        <f>LEN( CONCATENATE( tblMLK2[[#This Row],[Iznos u KM]])) &gt; 0</f>
        <v>0</v>
      </c>
      <c r="AT26" s="187" t="b">
        <f>tblMLK2[[#This Row],[Iznos u KM]] &gt; 0</f>
        <v>0</v>
      </c>
      <c r="AU26" s="187" t="b">
        <f>IF( ISNUMBER( SEARCH( MID( $AT$14, 3, 1), tblMLK2[[#This Row],[Iznos u KM]])), (LEN( tblMLK2[[#This Row],[Iznos u KM]]) - SEARCH( MID( $AT$14, 3, 1), tblMLK2[[#This Row],[Iznos u KM]])) &lt;= 2, TRUE)</f>
        <v>1</v>
      </c>
      <c r="AV26" s="187" t="b">
        <f>IF( tblMLK2[[#This Row],[Avans]] = "Ne", AND( tblMLK2[[#This Row],[Dan]] &lt;&gt; "", tblMLK2[[#This Row],[Mjesec]] &lt;&gt; "", tblMLK2[[#This Row],[Godina]] &lt;&gt; ""), TRUE)</f>
        <v>1</v>
      </c>
      <c r="AW26" s="187" t="b">
        <f>IF( tblMLK2[[#This Row],[Avans]] = "Da", AND( tblMLK2[[#This Row],[Dan]] = "", tblMLK2[[#This Row],[Mjesec]] = "", tblMLK2[[#This Row],[Godina]] = ""), TRUE)</f>
        <v>1</v>
      </c>
      <c r="AX26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6" s="187" t="b">
        <f>tblMLK2[[#This Row],[Avans]] &lt;&gt; ""</f>
        <v>0</v>
      </c>
      <c r="AZ26" s="187" t="b">
        <f>OR( tblMLK2[[#This Row],[Avans]] = "Da", tblMLK2[[#This Row],[Avans]] = "Ne")</f>
        <v>0</v>
      </c>
      <c r="BA26" s="187" t="b">
        <f>tblMLK2[[#This Row],[Javni prihod]] &lt;&gt; ""</f>
        <v>0</v>
      </c>
      <c r="BB26" s="187" t="b">
        <f>OR( tblMLK2[[#This Row],[Javni prihod = Da]], tblMLK2[[#This Row],[Javni prihod]] = "Ne")</f>
        <v>0</v>
      </c>
      <c r="BC26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6" s="187" t="b">
        <f>IF( tblMLK2[[#This Row],[Javni prihod = Da]],  tblMLK2[[#This Row],[Povjerilac Tip]] &lt;&gt; "", TRUE)</f>
        <v>1</v>
      </c>
      <c r="BE26" s="187" t="b">
        <f>LEN( CONCATENATE( tblMLK2[[#This Row],[Referenca]])) &gt; 0</f>
        <v>0</v>
      </c>
      <c r="BF26" s="187" t="b">
        <f>TRIM( tblMLK2[[#This Row],[Referenca]]) = tblMLK2[[#This Row],[Referenca]]</f>
        <v>1</v>
      </c>
      <c r="BG26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6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6" s="187" t="b">
        <f>IF( AND( tblMLK2[[#This Row],[Povjerilac Tip]] =  "Republika Srpska", tblMLK2[[#This Row],[Javni prihod]] = "da"), tblMLK2[[#This Row],[Odgovarajuća Budzetska Organizacija]], TRUE)</f>
        <v>1</v>
      </c>
      <c r="BJ26" s="187" t="b">
        <f>IF( AND( tblMLK2[[#This Row],[Povjerilac Tip]] =  "Opština", tblMLK2[[#This Row],[Javni prihod]] = "da"), tblMLK2[[#This Row],[Odgovarajuća Budzetska Organizacija]], TRUE)</f>
        <v>1</v>
      </c>
      <c r="BK26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6" s="188" t="b">
        <f>IF( AND( tblMLK2[[#This Row],[Javni prihod = Da]], _DuznikTip = "Opština"), tblMLK2[[#This Row],[Validan JIB Budeztske Organizacije]], TRUE)</f>
        <v>1</v>
      </c>
      <c r="BM26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6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6" s="188" t="b">
        <f>IF( tblMLK2[[#This Row],[Prazan red, dozvoljeno.]], TRUE, COUNTIF( tblMLK2[Kljuc reda - Jedinstven red], tblMLK2[[#This Row],[Kljuc reda - Jedinstven red]]) = 1)</f>
        <v>1</v>
      </c>
      <c r="BP26" s="190" t="str">
        <f>IF( AND( tblMLK2[[#This Row],[Kontrola ukupne popunjenosti.]], tblMLK2[[#This Row],[Kontrola ukupne ispravnosti.]]), _IspravanUnos, "Greška kolona: " &amp; HLOOKUP( FALSE, CHOOSE( {1;2}, $AN26:$BO26, AN$19:BO$19), 2, 0) &amp; " (detalji).")</f>
        <v>Ispravan unos.</v>
      </c>
      <c r="BQ26" s="197" t="str">
        <f>IF( AND( tblMLK2[[#This Row],[Kontrola ukupne popunjenosti.]], tblMLK2[[#This Row],[Kontrola ukupne ispravnosti.]]), "", HLOOKUP( FALSE, CHOOSE( {1;2}, $AN26:$BO26, AN$20:BO$20), 2, 0) &amp; REPT( CHAR( 10), 2))</f>
        <v/>
      </c>
      <c r="BR26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6" s="190" t="b">
        <f>tblMLK2[[#This Row],[Javni prihod]] = "Da"</f>
        <v>0</v>
      </c>
      <c r="BT26" s="187" t="str">
        <f>IFERROR( VLOOKUP( tblMLK2[[#This Row],[JIB ili račun povjerioca]], tblTrezorOpstine[], 4, 0), "")</f>
        <v/>
      </c>
      <c r="BU26" s="187" t="str">
        <f>IF( tblMLK2[[#This Row],[Povjerilac Tip]] = "Opština", VLOOKUP( tblMLK2[[#This Row],[JIB ili račun povjerioca]], tblTrezorOpstine[], 3, 0), "")</f>
        <v/>
      </c>
      <c r="BV26" s="187" t="str">
        <f>IF( AND( NOT( ISNUMBER( SEARCH( "/", LEFT( tblMLK2[[#This Row],[Referenca]], 6)))), ISNUMBER( VALUE( LEFT( tblMLK2[[#This Row],[Referenca]], 6)))), MID( tblMLK2[[#This Row],[Referenca]], 1, 6), "")</f>
        <v/>
      </c>
      <c r="BW26" s="187" t="str">
        <f>IFERROR( VLOOKUP( tblMLK2[[#This Row],[Referenca Prihod]], tblVrstaPrihoda[], 2, 0), "")</f>
        <v/>
      </c>
      <c r="BX26" s="187" t="str">
        <f>IF( tblMLK2[[#This Row],[Javni prihod = Da]], MID( tblMLK2[[#This Row],[Referenca]], 7, 1), "")</f>
        <v/>
      </c>
      <c r="BY26" s="187" t="str">
        <f>IF( ISNUMBER( VALUE( MID( tblMLK2[[#This Row],[Referenca]], 8, 3))), MID( tblMLK2[[#This Row],[Referenca]], 8, 3), "")</f>
        <v/>
      </c>
      <c r="BZ26" s="187" t="str">
        <f>IF( tblMLK2[[#This Row],[Javni prihod = Da]], IFERROR( VLOOKUP( tblMLK2[[#This Row],[Referenca Opština Broj]], tblTrezorOpstine[[Šifra opštine]:[Tip]], 2, 0), ""), "")</f>
        <v/>
      </c>
      <c r="CA26" s="187" t="str">
        <f>IF( tblMLK2[[#This Row],[Javni prihod = Da]], LEFT( tblMLK2[[#This Row],[Napomena]], 7), "")</f>
        <v/>
      </c>
      <c r="CB26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6" s="188" t="str">
        <f>IF( AND( tblMLK2[[#This Row],[Javni prihod = Da]], _DuznikTip = "Opština"), MID( tblMLK2[[#This Row],[Napomena]], 8, 1), "")</f>
        <v/>
      </c>
      <c r="CD26" s="191" t="str">
        <f>IF( AND( tblMLK2[[#This Row],[Javni prihod = Da]], _DuznikTip = "Opština"), MID( tblMLK2[[#This Row],[Napomena]], 9, 13), "")</f>
        <v/>
      </c>
      <c r="CE26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7" spans="1:83" ht="28.5" customHeight="1" x14ac:dyDescent="0.2">
      <c r="A27"/>
      <c r="B27" s="132" t="str">
        <f>HYPERLINK( tblMLK2[[#This Row],[Tekst greške]], IF( tblMLK2[[#This Row],[Prazan red, dozvoljeno.]], "", tblMLK2[[#This Row],[Kolona greške]]))</f>
        <v/>
      </c>
      <c r="C27" s="166">
        <v>7</v>
      </c>
      <c r="D27" s="192"/>
      <c r="E27" s="193"/>
      <c r="F27" s="193"/>
      <c r="G27" s="193"/>
      <c r="H27" s="193"/>
      <c r="I27" s="193"/>
      <c r="J27" s="193"/>
      <c r="K27" s="193"/>
      <c r="L27" s="193"/>
      <c r="M27" s="194"/>
      <c r="N27" s="170"/>
      <c r="O27" s="171"/>
      <c r="P27" s="172"/>
      <c r="Q27" s="173"/>
      <c r="R27" s="171"/>
      <c r="S27" s="172"/>
      <c r="T27" s="173"/>
      <c r="U27" s="171"/>
      <c r="V27" s="174"/>
      <c r="W27" s="172"/>
      <c r="X27" s="173"/>
      <c r="Y27" s="171"/>
      <c r="Z27" s="175"/>
      <c r="AA27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7" s="176"/>
      <c r="AC27" s="177"/>
      <c r="AD27" s="178"/>
      <c r="AE27" s="179"/>
      <c r="AF27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7" s="181"/>
      <c r="AH27" s="182"/>
      <c r="AI27" s="183"/>
      <c r="AJ27" s="184"/>
      <c r="AK27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7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7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7" s="157" t="b">
        <f ca="1">NOT( AND( OFFSET( tblMLK2[[#This Row],[Prazan red, dozvoljeno.]], -1, 0) = TRUE, tblMLK2[[#This Row],[Prazan red, dozvoljeno.]] = FALSE))</f>
        <v>1</v>
      </c>
      <c r="AO27" s="187" t="b">
        <f>LEN( CONCATENATE( tblMLK2[[#This Row],[Povjerilac]])) &gt; 0</f>
        <v>0</v>
      </c>
      <c r="AP27" s="187" t="b">
        <f>LEN( tblMLK2[[#This Row],[JIB ili račun povjerioca]]) = 13</f>
        <v>0</v>
      </c>
      <c r="AQ27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AA27, {1;2;3;4;5;6;7;8;9;10;11;12}, 1))), 11)), FALSE)</f>
        <v>0</v>
      </c>
      <c r="AR27" s="187" t="b">
        <f>_UID &lt;&gt; tblMLK2[[#This Row],[JIB ili račun povjerioca]]</f>
        <v>0</v>
      </c>
      <c r="AS27" s="187" t="b">
        <f>LEN( CONCATENATE( tblMLK2[[#This Row],[Iznos u KM]])) &gt; 0</f>
        <v>0</v>
      </c>
      <c r="AT27" s="187" t="b">
        <f>tblMLK2[[#This Row],[Iznos u KM]] &gt; 0</f>
        <v>0</v>
      </c>
      <c r="AU27" s="187" t="b">
        <f>IF( ISNUMBER( SEARCH( MID( $AT$14, 3, 1), tblMLK2[[#This Row],[Iznos u KM]])), (LEN( tblMLK2[[#This Row],[Iznos u KM]]) - SEARCH( MID( $AT$14, 3, 1), tblMLK2[[#This Row],[Iznos u KM]])) &lt;= 2, TRUE)</f>
        <v>1</v>
      </c>
      <c r="AV27" s="187" t="b">
        <f>IF( tblMLK2[[#This Row],[Avans]] = "Ne", AND( tblMLK2[[#This Row],[Dan]] &lt;&gt; "", tblMLK2[[#This Row],[Mjesec]] &lt;&gt; "", tblMLK2[[#This Row],[Godina]] &lt;&gt; ""), TRUE)</f>
        <v>1</v>
      </c>
      <c r="AW27" s="187" t="b">
        <f>IF( tblMLK2[[#This Row],[Avans]] = "Da", AND( tblMLK2[[#This Row],[Dan]] = "", tblMLK2[[#This Row],[Mjesec]] = "", tblMLK2[[#This Row],[Godina]] = ""), TRUE)</f>
        <v>1</v>
      </c>
      <c r="AX27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7" s="187" t="b">
        <f>tblMLK2[[#This Row],[Avans]] &lt;&gt; ""</f>
        <v>0</v>
      </c>
      <c r="AZ27" s="187" t="b">
        <f>OR( tblMLK2[[#This Row],[Avans]] = "Da", tblMLK2[[#This Row],[Avans]] = "Ne")</f>
        <v>0</v>
      </c>
      <c r="BA27" s="187" t="b">
        <f>tblMLK2[[#This Row],[Javni prihod]] &lt;&gt; ""</f>
        <v>0</v>
      </c>
      <c r="BB27" s="187" t="b">
        <f>OR( tblMLK2[[#This Row],[Javni prihod = Da]], tblMLK2[[#This Row],[Javni prihod]] = "Ne")</f>
        <v>0</v>
      </c>
      <c r="BC27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7" s="187" t="b">
        <f>IF( tblMLK2[[#This Row],[Javni prihod = Da]],  tblMLK2[[#This Row],[Povjerilac Tip]] &lt;&gt; "", TRUE)</f>
        <v>1</v>
      </c>
      <c r="BE27" s="187" t="b">
        <f>LEN( CONCATENATE( tblMLK2[[#This Row],[Referenca]])) &gt; 0</f>
        <v>0</v>
      </c>
      <c r="BF27" s="187" t="b">
        <f>TRIM( tblMLK2[[#This Row],[Referenca]]) = tblMLK2[[#This Row],[Referenca]]</f>
        <v>1</v>
      </c>
      <c r="BG27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7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7" s="187" t="b">
        <f>IF( AND( tblMLK2[[#This Row],[Povjerilac Tip]] =  "Republika Srpska", tblMLK2[[#This Row],[Javni prihod]] = "da"), tblMLK2[[#This Row],[Odgovarajuća Budzetska Organizacija]], TRUE)</f>
        <v>1</v>
      </c>
      <c r="BJ27" s="187" t="b">
        <f>IF( AND( tblMLK2[[#This Row],[Povjerilac Tip]] =  "Opština", tblMLK2[[#This Row],[Javni prihod]] = "da"), tblMLK2[[#This Row],[Odgovarajuća Budzetska Organizacija]], TRUE)</f>
        <v>1</v>
      </c>
      <c r="BK27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7" s="188" t="b">
        <f>IF( AND( tblMLK2[[#This Row],[Javni prihod = Da]], _DuznikTip = "Opština"), tblMLK2[[#This Row],[Validan JIB Budeztske Organizacije]], TRUE)</f>
        <v>1</v>
      </c>
      <c r="BM27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7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7" s="188" t="b">
        <f>IF( tblMLK2[[#This Row],[Prazan red, dozvoljeno.]], TRUE, COUNTIF( tblMLK2[Kljuc reda - Jedinstven red], tblMLK2[[#This Row],[Kljuc reda - Jedinstven red]]) = 1)</f>
        <v>1</v>
      </c>
      <c r="BP27" s="190" t="str">
        <f>IF( AND( tblMLK2[[#This Row],[Kontrola ukupne popunjenosti.]], tblMLK2[[#This Row],[Kontrola ukupne ispravnosti.]]), _IspravanUnos, "Greška kolona: " &amp; HLOOKUP( FALSE, CHOOSE( {1;2}, $AN27:$BO27, AN$19:BO$19), 2, 0) &amp; " (detalji).")</f>
        <v>Ispravan unos.</v>
      </c>
      <c r="BQ27" s="197" t="str">
        <f>IF( AND( tblMLK2[[#This Row],[Kontrola ukupne popunjenosti.]], tblMLK2[[#This Row],[Kontrola ukupne ispravnosti.]]), "", HLOOKUP( FALSE, CHOOSE( {1;2}, $AN27:$BO27, AN$20:BO$20), 2, 0) &amp; REPT( CHAR( 10), 2))</f>
        <v/>
      </c>
      <c r="BR27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7" s="190" t="b">
        <f>tblMLK2[[#This Row],[Javni prihod]] = "Da"</f>
        <v>0</v>
      </c>
      <c r="BT27" s="187" t="str">
        <f>IFERROR( VLOOKUP( tblMLK2[[#This Row],[JIB ili račun povjerioca]], tblTrezorOpstine[], 4, 0), "")</f>
        <v/>
      </c>
      <c r="BU27" s="187" t="str">
        <f>IF( tblMLK2[[#This Row],[Povjerilac Tip]] = "Opština", VLOOKUP( tblMLK2[[#This Row],[JIB ili račun povjerioca]], tblTrezorOpstine[], 3, 0), "")</f>
        <v/>
      </c>
      <c r="BV27" s="187" t="str">
        <f>IF( AND( NOT( ISNUMBER( SEARCH( "/", LEFT( tblMLK2[[#This Row],[Referenca]], 6)))), ISNUMBER( VALUE( LEFT( tblMLK2[[#This Row],[Referenca]], 6)))), MID( tblMLK2[[#This Row],[Referenca]], 1, 6), "")</f>
        <v/>
      </c>
      <c r="BW27" s="187" t="str">
        <f>IFERROR( VLOOKUP( tblMLK2[[#This Row],[Referenca Prihod]], tblVrstaPrihoda[], 2, 0), "")</f>
        <v/>
      </c>
      <c r="BX27" s="187" t="str">
        <f>IF( tblMLK2[[#This Row],[Javni prihod = Da]], MID( tblMLK2[[#This Row],[Referenca]], 7, 1), "")</f>
        <v/>
      </c>
      <c r="BY27" s="187" t="str">
        <f>IF( ISNUMBER( VALUE( MID( tblMLK2[[#This Row],[Referenca]], 8, 3))), MID( tblMLK2[[#This Row],[Referenca]], 8, 3), "")</f>
        <v/>
      </c>
      <c r="BZ27" s="187" t="str">
        <f>IF( tblMLK2[[#This Row],[Javni prihod = Da]], IFERROR( VLOOKUP( tblMLK2[[#This Row],[Referenca Opština Broj]], tblTrezorOpstine[[Šifra opštine]:[Tip]], 2, 0), ""), "")</f>
        <v/>
      </c>
      <c r="CA27" s="187" t="str">
        <f>IF( tblMLK2[[#This Row],[Javni prihod = Da]], LEFT( tblMLK2[[#This Row],[Napomena]], 7), "")</f>
        <v/>
      </c>
      <c r="CB27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7" s="188" t="str">
        <f>IF( AND( tblMLK2[[#This Row],[Javni prihod = Da]], _DuznikTip = "Opština"), MID( tblMLK2[[#This Row],[Napomena]], 8, 1), "")</f>
        <v/>
      </c>
      <c r="CD27" s="191" t="str">
        <f>IF( AND( tblMLK2[[#This Row],[Javni prihod = Da]], _DuznikTip = "Opština"), MID( tblMLK2[[#This Row],[Napomena]], 9, 13), "")</f>
        <v/>
      </c>
      <c r="CE27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8" spans="1:83" ht="28.5" customHeight="1" x14ac:dyDescent="0.2">
      <c r="A28"/>
      <c r="B28" s="132" t="str">
        <f>HYPERLINK( tblMLK2[[#This Row],[Tekst greške]], IF( tblMLK2[[#This Row],[Prazan red, dozvoljeno.]], "", tblMLK2[[#This Row],[Kolona greške]]))</f>
        <v/>
      </c>
      <c r="C28" s="166">
        <v>8</v>
      </c>
      <c r="D28" s="192"/>
      <c r="E28" s="193"/>
      <c r="F28" s="193"/>
      <c r="G28" s="193"/>
      <c r="H28" s="193"/>
      <c r="I28" s="193"/>
      <c r="J28" s="193"/>
      <c r="K28" s="193"/>
      <c r="L28" s="193"/>
      <c r="M28" s="194"/>
      <c r="N28" s="170"/>
      <c r="O28" s="171"/>
      <c r="P28" s="172"/>
      <c r="Q28" s="173"/>
      <c r="R28" s="171"/>
      <c r="S28" s="172"/>
      <c r="T28" s="173"/>
      <c r="U28" s="171"/>
      <c r="V28" s="174"/>
      <c r="W28" s="172"/>
      <c r="X28" s="173"/>
      <c r="Y28" s="171"/>
      <c r="Z28" s="175"/>
      <c r="AA28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8" s="176"/>
      <c r="AC28" s="177"/>
      <c r="AD28" s="178"/>
      <c r="AE28" s="179"/>
      <c r="AF28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8" s="181"/>
      <c r="AH28" s="182"/>
      <c r="AI28" s="183"/>
      <c r="AJ28" s="184"/>
      <c r="AK28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8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8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8" s="157" t="b">
        <f ca="1">NOT( AND( OFFSET( tblMLK2[[#This Row],[Prazan red, dozvoljeno.]], -1, 0) = TRUE, tblMLK2[[#This Row],[Prazan red, dozvoljeno.]] = FALSE))</f>
        <v>1</v>
      </c>
      <c r="AO28" s="187" t="b">
        <f>LEN( CONCATENATE( tblMLK2[[#This Row],[Povjerilac]])) &gt; 0</f>
        <v>0</v>
      </c>
      <c r="AP28" s="187" t="b">
        <f>LEN( tblMLK2[[#This Row],[JIB ili račun povjerioca]]) = 13</f>
        <v>0</v>
      </c>
      <c r="AQ28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AA28, {1;2;3;4;5;6;7;8;9;10;11;12}, 1))), 11)), FALSE)</f>
        <v>0</v>
      </c>
      <c r="AR28" s="187" t="b">
        <f>_UID &lt;&gt; tblMLK2[[#This Row],[JIB ili račun povjerioca]]</f>
        <v>0</v>
      </c>
      <c r="AS28" s="187" t="b">
        <f>LEN( CONCATENATE( tblMLK2[[#This Row],[Iznos u KM]])) &gt; 0</f>
        <v>0</v>
      </c>
      <c r="AT28" s="187" t="b">
        <f>tblMLK2[[#This Row],[Iznos u KM]] &gt; 0</f>
        <v>0</v>
      </c>
      <c r="AU28" s="187" t="b">
        <f>IF( ISNUMBER( SEARCH( MID( $AT$14, 3, 1), tblMLK2[[#This Row],[Iznos u KM]])), (LEN( tblMLK2[[#This Row],[Iznos u KM]]) - SEARCH( MID( $AT$14, 3, 1), tblMLK2[[#This Row],[Iznos u KM]])) &lt;= 2, TRUE)</f>
        <v>1</v>
      </c>
      <c r="AV28" s="187" t="b">
        <f>IF( tblMLK2[[#This Row],[Avans]] = "Ne", AND( tblMLK2[[#This Row],[Dan]] &lt;&gt; "", tblMLK2[[#This Row],[Mjesec]] &lt;&gt; "", tblMLK2[[#This Row],[Godina]] &lt;&gt; ""), TRUE)</f>
        <v>1</v>
      </c>
      <c r="AW28" s="187" t="b">
        <f>IF( tblMLK2[[#This Row],[Avans]] = "Da", AND( tblMLK2[[#This Row],[Dan]] = "", tblMLK2[[#This Row],[Mjesec]] = "", tblMLK2[[#This Row],[Godina]] = ""), TRUE)</f>
        <v>1</v>
      </c>
      <c r="AX28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8" s="187" t="b">
        <f>tblMLK2[[#This Row],[Avans]] &lt;&gt; ""</f>
        <v>0</v>
      </c>
      <c r="AZ28" s="187" t="b">
        <f>OR( tblMLK2[[#This Row],[Avans]] = "Da", tblMLK2[[#This Row],[Avans]] = "Ne")</f>
        <v>0</v>
      </c>
      <c r="BA28" s="187" t="b">
        <f>tblMLK2[[#This Row],[Javni prihod]] &lt;&gt; ""</f>
        <v>0</v>
      </c>
      <c r="BB28" s="187" t="b">
        <f>OR( tblMLK2[[#This Row],[Javni prihod = Da]], tblMLK2[[#This Row],[Javni prihod]] = "Ne")</f>
        <v>0</v>
      </c>
      <c r="BC28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8" s="187" t="b">
        <f>IF( tblMLK2[[#This Row],[Javni prihod = Da]],  tblMLK2[[#This Row],[Povjerilac Tip]] &lt;&gt; "", TRUE)</f>
        <v>1</v>
      </c>
      <c r="BE28" s="187" t="b">
        <f>LEN( CONCATENATE( tblMLK2[[#This Row],[Referenca]])) &gt; 0</f>
        <v>0</v>
      </c>
      <c r="BF28" s="187" t="b">
        <f>TRIM( tblMLK2[[#This Row],[Referenca]]) = tblMLK2[[#This Row],[Referenca]]</f>
        <v>1</v>
      </c>
      <c r="BG28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8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8" s="187" t="b">
        <f>IF( AND( tblMLK2[[#This Row],[Povjerilac Tip]] =  "Republika Srpska", tblMLK2[[#This Row],[Javni prihod]] = "da"), tblMLK2[[#This Row],[Odgovarajuća Budzetska Organizacija]], TRUE)</f>
        <v>1</v>
      </c>
      <c r="BJ28" s="187" t="b">
        <f>IF( AND( tblMLK2[[#This Row],[Povjerilac Tip]] =  "Opština", tblMLK2[[#This Row],[Javni prihod]] = "da"), tblMLK2[[#This Row],[Odgovarajuća Budzetska Organizacija]], TRUE)</f>
        <v>1</v>
      </c>
      <c r="BK28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8" s="188" t="b">
        <f>IF( AND( tblMLK2[[#This Row],[Javni prihod = Da]], _DuznikTip = "Opština"), tblMLK2[[#This Row],[Validan JIB Budeztske Organizacije]], TRUE)</f>
        <v>1</v>
      </c>
      <c r="BM28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8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8" s="188" t="b">
        <f>IF( tblMLK2[[#This Row],[Prazan red, dozvoljeno.]], TRUE, COUNTIF( tblMLK2[Kljuc reda - Jedinstven red], tblMLK2[[#This Row],[Kljuc reda - Jedinstven red]]) = 1)</f>
        <v>1</v>
      </c>
      <c r="BP28" s="190" t="str">
        <f>IF( AND( tblMLK2[[#This Row],[Kontrola ukupne popunjenosti.]], tblMLK2[[#This Row],[Kontrola ukupne ispravnosti.]]), _IspravanUnos, "Greška kolona: " &amp; HLOOKUP( FALSE, CHOOSE( {1;2}, $AN28:$BO28, AN$19:BO$19), 2, 0) &amp; " (detalji).")</f>
        <v>Ispravan unos.</v>
      </c>
      <c r="BQ28" s="197" t="str">
        <f>IF( AND( tblMLK2[[#This Row],[Kontrola ukupne popunjenosti.]], tblMLK2[[#This Row],[Kontrola ukupne ispravnosti.]]), "", HLOOKUP( FALSE, CHOOSE( {1;2}, $AN28:$BO28, AN$20:BO$20), 2, 0) &amp; REPT( CHAR( 10), 2))</f>
        <v/>
      </c>
      <c r="BR28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8" s="190" t="b">
        <f>tblMLK2[[#This Row],[Javni prihod]] = "Da"</f>
        <v>0</v>
      </c>
      <c r="BT28" s="187" t="str">
        <f>IFERROR( VLOOKUP( tblMLK2[[#This Row],[JIB ili račun povjerioca]], tblTrezorOpstine[], 4, 0), "")</f>
        <v/>
      </c>
      <c r="BU28" s="187" t="str">
        <f>IF( tblMLK2[[#This Row],[Povjerilac Tip]] = "Opština", VLOOKUP( tblMLK2[[#This Row],[JIB ili račun povjerioca]], tblTrezorOpstine[], 3, 0), "")</f>
        <v/>
      </c>
      <c r="BV28" s="187" t="str">
        <f>IF( AND( NOT( ISNUMBER( SEARCH( "/", LEFT( tblMLK2[[#This Row],[Referenca]], 6)))), ISNUMBER( VALUE( LEFT( tblMLK2[[#This Row],[Referenca]], 6)))), MID( tblMLK2[[#This Row],[Referenca]], 1, 6), "")</f>
        <v/>
      </c>
      <c r="BW28" s="187" t="str">
        <f>IFERROR( VLOOKUP( tblMLK2[[#This Row],[Referenca Prihod]], tblVrstaPrihoda[], 2, 0), "")</f>
        <v/>
      </c>
      <c r="BX28" s="187" t="str">
        <f>IF( tblMLK2[[#This Row],[Javni prihod = Da]], MID( tblMLK2[[#This Row],[Referenca]], 7, 1), "")</f>
        <v/>
      </c>
      <c r="BY28" s="187" t="str">
        <f>IF( ISNUMBER( VALUE( MID( tblMLK2[[#This Row],[Referenca]], 8, 3))), MID( tblMLK2[[#This Row],[Referenca]], 8, 3), "")</f>
        <v/>
      </c>
      <c r="BZ28" s="187" t="str">
        <f>IF( tblMLK2[[#This Row],[Javni prihod = Da]], IFERROR( VLOOKUP( tblMLK2[[#This Row],[Referenca Opština Broj]], tblTrezorOpstine[[Šifra opštine]:[Tip]], 2, 0), ""), "")</f>
        <v/>
      </c>
      <c r="CA28" s="187" t="str">
        <f>IF( tblMLK2[[#This Row],[Javni prihod = Da]], LEFT( tblMLK2[[#This Row],[Napomena]], 7), "")</f>
        <v/>
      </c>
      <c r="CB28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8" s="188" t="str">
        <f>IF( AND( tblMLK2[[#This Row],[Javni prihod = Da]], _DuznikTip = "Opština"), MID( tblMLK2[[#This Row],[Napomena]], 8, 1), "")</f>
        <v/>
      </c>
      <c r="CD28" s="191" t="str">
        <f>IF( AND( tblMLK2[[#This Row],[Javni prihod = Da]], _DuznikTip = "Opština"), MID( tblMLK2[[#This Row],[Napomena]], 9, 13), "")</f>
        <v/>
      </c>
      <c r="CE28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29" spans="1:83" ht="28.5" customHeight="1" x14ac:dyDescent="0.2">
      <c r="A29"/>
      <c r="B29" s="132" t="str">
        <f>HYPERLINK( tblMLK2[[#This Row],[Tekst greške]], IF( tblMLK2[[#This Row],[Prazan red, dozvoljeno.]], "", tblMLK2[[#This Row],[Kolona greške]]))</f>
        <v/>
      </c>
      <c r="C29" s="166">
        <v>9</v>
      </c>
      <c r="D29" s="192"/>
      <c r="E29" s="193"/>
      <c r="F29" s="193"/>
      <c r="G29" s="193"/>
      <c r="H29" s="193"/>
      <c r="I29" s="193"/>
      <c r="J29" s="193"/>
      <c r="K29" s="193"/>
      <c r="L29" s="193"/>
      <c r="M29" s="194"/>
      <c r="N29" s="170"/>
      <c r="O29" s="171"/>
      <c r="P29" s="172"/>
      <c r="Q29" s="173"/>
      <c r="R29" s="171"/>
      <c r="S29" s="172"/>
      <c r="T29" s="173"/>
      <c r="U29" s="171"/>
      <c r="V29" s="174"/>
      <c r="W29" s="172"/>
      <c r="X29" s="173"/>
      <c r="Y29" s="171"/>
      <c r="Z29" s="175"/>
      <c r="AA29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29" s="176"/>
      <c r="AC29" s="177"/>
      <c r="AD29" s="178"/>
      <c r="AE29" s="179"/>
      <c r="AF29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29" s="181"/>
      <c r="AH29" s="182"/>
      <c r="AI29" s="183"/>
      <c r="AJ29" s="184"/>
      <c r="AK29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29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29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29" s="157" t="b">
        <f ca="1">NOT( AND( OFFSET( tblMLK2[[#This Row],[Prazan red, dozvoljeno.]], -1, 0) = TRUE, tblMLK2[[#This Row],[Prazan red, dozvoljeno.]] = FALSE))</f>
        <v>1</v>
      </c>
      <c r="AO29" s="187" t="b">
        <f>LEN( CONCATENATE( tblMLK2[[#This Row],[Povjerilac]])) &gt; 0</f>
        <v>0</v>
      </c>
      <c r="AP29" s="187" t="b">
        <f>LEN( tblMLK2[[#This Row],[JIB ili račun povjerioca]]) = 13</f>
        <v>0</v>
      </c>
      <c r="AQ29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AA29, {1;2;3;4;5;6;7;8;9;10;11;12}, 1))), 11)), FALSE)</f>
        <v>0</v>
      </c>
      <c r="AR29" s="187" t="b">
        <f>_UID &lt;&gt; tblMLK2[[#This Row],[JIB ili račun povjerioca]]</f>
        <v>0</v>
      </c>
      <c r="AS29" s="187" t="b">
        <f>LEN( CONCATENATE( tblMLK2[[#This Row],[Iznos u KM]])) &gt; 0</f>
        <v>0</v>
      </c>
      <c r="AT29" s="187" t="b">
        <f>tblMLK2[[#This Row],[Iznos u KM]] &gt; 0</f>
        <v>0</v>
      </c>
      <c r="AU29" s="187" t="b">
        <f>IF( ISNUMBER( SEARCH( MID( $AT$14, 3, 1), tblMLK2[[#This Row],[Iznos u KM]])), (LEN( tblMLK2[[#This Row],[Iznos u KM]]) - SEARCH( MID( $AT$14, 3, 1), tblMLK2[[#This Row],[Iznos u KM]])) &lt;= 2, TRUE)</f>
        <v>1</v>
      </c>
      <c r="AV29" s="187" t="b">
        <f>IF( tblMLK2[[#This Row],[Avans]] = "Ne", AND( tblMLK2[[#This Row],[Dan]] &lt;&gt; "", tblMLK2[[#This Row],[Mjesec]] &lt;&gt; "", tblMLK2[[#This Row],[Godina]] &lt;&gt; ""), TRUE)</f>
        <v>1</v>
      </c>
      <c r="AW29" s="187" t="b">
        <f>IF( tblMLK2[[#This Row],[Avans]] = "Da", AND( tblMLK2[[#This Row],[Dan]] = "", tblMLK2[[#This Row],[Mjesec]] = "", tblMLK2[[#This Row],[Godina]] = ""), TRUE)</f>
        <v>1</v>
      </c>
      <c r="AX29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29" s="187" t="b">
        <f>tblMLK2[[#This Row],[Avans]] &lt;&gt; ""</f>
        <v>0</v>
      </c>
      <c r="AZ29" s="187" t="b">
        <f>OR( tblMLK2[[#This Row],[Avans]] = "Da", tblMLK2[[#This Row],[Avans]] = "Ne")</f>
        <v>0</v>
      </c>
      <c r="BA29" s="187" t="b">
        <f>tblMLK2[[#This Row],[Javni prihod]] &lt;&gt; ""</f>
        <v>0</v>
      </c>
      <c r="BB29" s="187" t="b">
        <f>OR( tblMLK2[[#This Row],[Javni prihod = Da]], tblMLK2[[#This Row],[Javni prihod]] = "Ne")</f>
        <v>0</v>
      </c>
      <c r="BC29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29" s="187" t="b">
        <f>IF( tblMLK2[[#This Row],[Javni prihod = Da]],  tblMLK2[[#This Row],[Povjerilac Tip]] &lt;&gt; "", TRUE)</f>
        <v>1</v>
      </c>
      <c r="BE29" s="187" t="b">
        <f>LEN( CONCATENATE( tblMLK2[[#This Row],[Referenca]])) &gt; 0</f>
        <v>0</v>
      </c>
      <c r="BF29" s="187" t="b">
        <f>TRIM( tblMLK2[[#This Row],[Referenca]]) = tblMLK2[[#This Row],[Referenca]]</f>
        <v>1</v>
      </c>
      <c r="BG29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29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29" s="187" t="b">
        <f>IF( AND( tblMLK2[[#This Row],[Povjerilac Tip]] =  "Republika Srpska", tblMLK2[[#This Row],[Javni prihod]] = "da"), tblMLK2[[#This Row],[Odgovarajuća Budzetska Organizacija]], TRUE)</f>
        <v>1</v>
      </c>
      <c r="BJ29" s="187" t="b">
        <f>IF( AND( tblMLK2[[#This Row],[Povjerilac Tip]] =  "Opština", tblMLK2[[#This Row],[Javni prihod]] = "da"), tblMLK2[[#This Row],[Odgovarajuća Budzetska Organizacija]], TRUE)</f>
        <v>1</v>
      </c>
      <c r="BK29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29" s="188" t="b">
        <f>IF( AND( tblMLK2[[#This Row],[Javni prihod = Da]], _DuznikTip = "Opština"), tblMLK2[[#This Row],[Validan JIB Budeztske Organizacije]], TRUE)</f>
        <v>1</v>
      </c>
      <c r="BM29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29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29" s="188" t="b">
        <f>IF( tblMLK2[[#This Row],[Prazan red, dozvoljeno.]], TRUE, COUNTIF( tblMLK2[Kljuc reda - Jedinstven red], tblMLK2[[#This Row],[Kljuc reda - Jedinstven red]]) = 1)</f>
        <v>1</v>
      </c>
      <c r="BP29" s="190" t="str">
        <f>IF( AND( tblMLK2[[#This Row],[Kontrola ukupne popunjenosti.]], tblMLK2[[#This Row],[Kontrola ukupne ispravnosti.]]), _IspravanUnos, "Greška kolona: " &amp; HLOOKUP( FALSE, CHOOSE( {1;2}, $AN29:$BO29, AN$19:BO$19), 2, 0) &amp; " (detalji).")</f>
        <v>Ispravan unos.</v>
      </c>
      <c r="BQ29" s="197" t="str">
        <f>IF( AND( tblMLK2[[#This Row],[Kontrola ukupne popunjenosti.]], tblMLK2[[#This Row],[Kontrola ukupne ispravnosti.]]), "", HLOOKUP( FALSE, CHOOSE( {1;2}, $AN29:$BO29, AN$20:BO$20), 2, 0) &amp; REPT( CHAR( 10), 2))</f>
        <v/>
      </c>
      <c r="BR29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29" s="190" t="b">
        <f>tblMLK2[[#This Row],[Javni prihod]] = "Da"</f>
        <v>0</v>
      </c>
      <c r="BT29" s="187" t="str">
        <f>IFERROR( VLOOKUP( tblMLK2[[#This Row],[JIB ili račun povjerioca]], tblTrezorOpstine[], 4, 0), "")</f>
        <v/>
      </c>
      <c r="BU29" s="187" t="str">
        <f>IF( tblMLK2[[#This Row],[Povjerilac Tip]] = "Opština", VLOOKUP( tblMLK2[[#This Row],[JIB ili račun povjerioca]], tblTrezorOpstine[], 3, 0), "")</f>
        <v/>
      </c>
      <c r="BV29" s="187" t="str">
        <f>IF( AND( NOT( ISNUMBER( SEARCH( "/", LEFT( tblMLK2[[#This Row],[Referenca]], 6)))), ISNUMBER( VALUE( LEFT( tblMLK2[[#This Row],[Referenca]], 6)))), MID( tblMLK2[[#This Row],[Referenca]], 1, 6), "")</f>
        <v/>
      </c>
      <c r="BW29" s="187" t="str">
        <f>IFERROR( VLOOKUP( tblMLK2[[#This Row],[Referenca Prihod]], tblVrstaPrihoda[], 2, 0), "")</f>
        <v/>
      </c>
      <c r="BX29" s="187" t="str">
        <f>IF( tblMLK2[[#This Row],[Javni prihod = Da]], MID( tblMLK2[[#This Row],[Referenca]], 7, 1), "")</f>
        <v/>
      </c>
      <c r="BY29" s="187" t="str">
        <f>IF( ISNUMBER( VALUE( MID( tblMLK2[[#This Row],[Referenca]], 8, 3))), MID( tblMLK2[[#This Row],[Referenca]], 8, 3), "")</f>
        <v/>
      </c>
      <c r="BZ29" s="187" t="str">
        <f>IF( tblMLK2[[#This Row],[Javni prihod = Da]], IFERROR( VLOOKUP( tblMLK2[[#This Row],[Referenca Opština Broj]], tblTrezorOpstine[[Šifra opštine]:[Tip]], 2, 0), ""), "")</f>
        <v/>
      </c>
      <c r="CA29" s="187" t="str">
        <f>IF( tblMLK2[[#This Row],[Javni prihod = Da]], LEFT( tblMLK2[[#This Row],[Napomena]], 7), "")</f>
        <v/>
      </c>
      <c r="CB29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29" s="188" t="str">
        <f>IF( AND( tblMLK2[[#This Row],[Javni prihod = Da]], _DuznikTip = "Opština"), MID( tblMLK2[[#This Row],[Napomena]], 8, 1), "")</f>
        <v/>
      </c>
      <c r="CD29" s="191" t="str">
        <f>IF( AND( tblMLK2[[#This Row],[Javni prihod = Da]], _DuznikTip = "Opština"), MID( tblMLK2[[#This Row],[Napomena]], 9, 13), "")</f>
        <v/>
      </c>
      <c r="CE29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0" spans="1:83" ht="28.5" customHeight="1" x14ac:dyDescent="0.2">
      <c r="A30"/>
      <c r="B30" s="132" t="str">
        <f>HYPERLINK( tblMLK2[[#This Row],[Tekst greške]], IF( tblMLK2[[#This Row],[Prazan red, dozvoljeno.]], "", tblMLK2[[#This Row],[Kolona greške]]))</f>
        <v/>
      </c>
      <c r="C30" s="166">
        <v>10</v>
      </c>
      <c r="D30" s="192"/>
      <c r="E30" s="193"/>
      <c r="F30" s="193"/>
      <c r="G30" s="193"/>
      <c r="H30" s="193"/>
      <c r="I30" s="193"/>
      <c r="J30" s="193"/>
      <c r="K30" s="193"/>
      <c r="L30" s="193"/>
      <c r="M30" s="194"/>
      <c r="N30" s="170"/>
      <c r="O30" s="171"/>
      <c r="P30" s="172"/>
      <c r="Q30" s="173"/>
      <c r="R30" s="171"/>
      <c r="S30" s="172"/>
      <c r="T30" s="173"/>
      <c r="U30" s="171"/>
      <c r="V30" s="174"/>
      <c r="W30" s="172"/>
      <c r="X30" s="173"/>
      <c r="Y30" s="171"/>
      <c r="Z30" s="175"/>
      <c r="AA30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0" s="176"/>
      <c r="AC30" s="177"/>
      <c r="AD30" s="178"/>
      <c r="AE30" s="179"/>
      <c r="AF30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0" s="181"/>
      <c r="AH30" s="182"/>
      <c r="AI30" s="183"/>
      <c r="AJ30" s="184"/>
      <c r="AK30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0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0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0" s="157" t="b">
        <f ca="1">NOT( AND( OFFSET( tblMLK2[[#This Row],[Prazan red, dozvoljeno.]], -1, 0) = TRUE, tblMLK2[[#This Row],[Prazan red, dozvoljeno.]] = FALSE))</f>
        <v>1</v>
      </c>
      <c r="AO30" s="187" t="b">
        <f>LEN( CONCATENATE( tblMLK2[[#This Row],[Povjerilac]])) &gt; 0</f>
        <v>0</v>
      </c>
      <c r="AP30" s="187" t="b">
        <f>LEN( tblMLK2[[#This Row],[JIB ili račun povjerioca]]) = 13</f>
        <v>0</v>
      </c>
      <c r="AQ30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AA30, {1;2;3;4;5;6;7;8;9;10;11;12}, 1))), 11)), FALSE)</f>
        <v>0</v>
      </c>
      <c r="AR30" s="187" t="b">
        <f>_UID &lt;&gt; tblMLK2[[#This Row],[JIB ili račun povjerioca]]</f>
        <v>0</v>
      </c>
      <c r="AS30" s="187" t="b">
        <f>LEN( CONCATENATE( tblMLK2[[#This Row],[Iznos u KM]])) &gt; 0</f>
        <v>0</v>
      </c>
      <c r="AT30" s="187" t="b">
        <f>tblMLK2[[#This Row],[Iznos u KM]] &gt; 0</f>
        <v>0</v>
      </c>
      <c r="AU30" s="187" t="b">
        <f>IF( ISNUMBER( SEARCH( MID( $AT$14, 3, 1), tblMLK2[[#This Row],[Iznos u KM]])), (LEN( tblMLK2[[#This Row],[Iznos u KM]]) - SEARCH( MID( $AT$14, 3, 1), tblMLK2[[#This Row],[Iznos u KM]])) &lt;= 2, TRUE)</f>
        <v>1</v>
      </c>
      <c r="AV30" s="187" t="b">
        <f>IF( tblMLK2[[#This Row],[Avans]] = "Ne", AND( tblMLK2[[#This Row],[Dan]] &lt;&gt; "", tblMLK2[[#This Row],[Mjesec]] &lt;&gt; "", tblMLK2[[#This Row],[Godina]] &lt;&gt; ""), TRUE)</f>
        <v>1</v>
      </c>
      <c r="AW30" s="187" t="b">
        <f>IF( tblMLK2[[#This Row],[Avans]] = "Da", AND( tblMLK2[[#This Row],[Dan]] = "", tblMLK2[[#This Row],[Mjesec]] = "", tblMLK2[[#This Row],[Godina]] = ""), TRUE)</f>
        <v>1</v>
      </c>
      <c r="AX30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0" s="187" t="b">
        <f>tblMLK2[[#This Row],[Avans]] &lt;&gt; ""</f>
        <v>0</v>
      </c>
      <c r="AZ30" s="187" t="b">
        <f>OR( tblMLK2[[#This Row],[Avans]] = "Da", tblMLK2[[#This Row],[Avans]] = "Ne")</f>
        <v>0</v>
      </c>
      <c r="BA30" s="187" t="b">
        <f>tblMLK2[[#This Row],[Javni prihod]] &lt;&gt; ""</f>
        <v>0</v>
      </c>
      <c r="BB30" s="187" t="b">
        <f>OR( tblMLK2[[#This Row],[Javni prihod = Da]], tblMLK2[[#This Row],[Javni prihod]] = "Ne")</f>
        <v>0</v>
      </c>
      <c r="BC30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0" s="187" t="b">
        <f>IF( tblMLK2[[#This Row],[Javni prihod = Da]],  tblMLK2[[#This Row],[Povjerilac Tip]] &lt;&gt; "", TRUE)</f>
        <v>1</v>
      </c>
      <c r="BE30" s="187" t="b">
        <f>LEN( CONCATENATE( tblMLK2[[#This Row],[Referenca]])) &gt; 0</f>
        <v>0</v>
      </c>
      <c r="BF30" s="187" t="b">
        <f>TRIM( tblMLK2[[#This Row],[Referenca]]) = tblMLK2[[#This Row],[Referenca]]</f>
        <v>1</v>
      </c>
      <c r="BG30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0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0" s="187" t="b">
        <f>IF( AND( tblMLK2[[#This Row],[Povjerilac Tip]] =  "Republika Srpska", tblMLK2[[#This Row],[Javni prihod]] = "da"), tblMLK2[[#This Row],[Odgovarajuća Budzetska Organizacija]], TRUE)</f>
        <v>1</v>
      </c>
      <c r="BJ30" s="187" t="b">
        <f>IF( AND( tblMLK2[[#This Row],[Povjerilac Tip]] =  "Opština", tblMLK2[[#This Row],[Javni prihod]] = "da"), tblMLK2[[#This Row],[Odgovarajuća Budzetska Organizacija]], TRUE)</f>
        <v>1</v>
      </c>
      <c r="BK30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0" s="188" t="b">
        <f>IF( AND( tblMLK2[[#This Row],[Javni prihod = Da]], _DuznikTip = "Opština"), tblMLK2[[#This Row],[Validan JIB Budeztske Organizacije]], TRUE)</f>
        <v>1</v>
      </c>
      <c r="BM30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0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0" s="188" t="b">
        <f>IF( tblMLK2[[#This Row],[Prazan red, dozvoljeno.]], TRUE, COUNTIF( tblMLK2[Kljuc reda - Jedinstven red], tblMLK2[[#This Row],[Kljuc reda - Jedinstven red]]) = 1)</f>
        <v>1</v>
      </c>
      <c r="BP30" s="190" t="str">
        <f>IF( AND( tblMLK2[[#This Row],[Kontrola ukupne popunjenosti.]], tblMLK2[[#This Row],[Kontrola ukupne ispravnosti.]]), _IspravanUnos, "Greška kolona: " &amp; HLOOKUP( FALSE, CHOOSE( {1;2}, $AN30:$BO30, AN$19:BO$19), 2, 0) &amp; " (detalji).")</f>
        <v>Ispravan unos.</v>
      </c>
      <c r="BQ30" s="197" t="str">
        <f>IF( AND( tblMLK2[[#This Row],[Kontrola ukupne popunjenosti.]], tblMLK2[[#This Row],[Kontrola ukupne ispravnosti.]]), "", HLOOKUP( FALSE, CHOOSE( {1;2}, $AN30:$BO30, AN$20:BO$20), 2, 0) &amp; REPT( CHAR( 10), 2))</f>
        <v/>
      </c>
      <c r="BR30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0" s="190" t="b">
        <f>tblMLK2[[#This Row],[Javni prihod]] = "Da"</f>
        <v>0</v>
      </c>
      <c r="BT30" s="187" t="str">
        <f>IFERROR( VLOOKUP( tblMLK2[[#This Row],[JIB ili račun povjerioca]], tblTrezorOpstine[], 4, 0), "")</f>
        <v/>
      </c>
      <c r="BU30" s="187" t="str">
        <f>IF( tblMLK2[[#This Row],[Povjerilac Tip]] = "Opština", VLOOKUP( tblMLK2[[#This Row],[JIB ili račun povjerioca]], tblTrezorOpstine[], 3, 0), "")</f>
        <v/>
      </c>
      <c r="BV30" s="187" t="str">
        <f>IF( AND( NOT( ISNUMBER( SEARCH( "/", LEFT( tblMLK2[[#This Row],[Referenca]], 6)))), ISNUMBER( VALUE( LEFT( tblMLK2[[#This Row],[Referenca]], 6)))), MID( tblMLK2[[#This Row],[Referenca]], 1, 6), "")</f>
        <v/>
      </c>
      <c r="BW30" s="187" t="str">
        <f>IFERROR( VLOOKUP( tblMLK2[[#This Row],[Referenca Prihod]], tblVrstaPrihoda[], 2, 0), "")</f>
        <v/>
      </c>
      <c r="BX30" s="187" t="str">
        <f>IF( tblMLK2[[#This Row],[Javni prihod = Da]], MID( tblMLK2[[#This Row],[Referenca]], 7, 1), "")</f>
        <v/>
      </c>
      <c r="BY30" s="187" t="str">
        <f>IF( ISNUMBER( VALUE( MID( tblMLK2[[#This Row],[Referenca]], 8, 3))), MID( tblMLK2[[#This Row],[Referenca]], 8, 3), "")</f>
        <v/>
      </c>
      <c r="BZ30" s="187" t="str">
        <f>IF( tblMLK2[[#This Row],[Javni prihod = Da]], IFERROR( VLOOKUP( tblMLK2[[#This Row],[Referenca Opština Broj]], tblTrezorOpstine[[Šifra opštine]:[Tip]], 2, 0), ""), "")</f>
        <v/>
      </c>
      <c r="CA30" s="187" t="str">
        <f>IF( tblMLK2[[#This Row],[Javni prihod = Da]], LEFT( tblMLK2[[#This Row],[Napomena]], 7), "")</f>
        <v/>
      </c>
      <c r="CB30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0" s="188" t="str">
        <f>IF( AND( tblMLK2[[#This Row],[Javni prihod = Da]], _DuznikTip = "Opština"), MID( tblMLK2[[#This Row],[Napomena]], 8, 1), "")</f>
        <v/>
      </c>
      <c r="CD30" s="191" t="str">
        <f>IF( AND( tblMLK2[[#This Row],[Javni prihod = Da]], _DuznikTip = "Opština"), MID( tblMLK2[[#This Row],[Napomena]], 9, 13), "")</f>
        <v/>
      </c>
      <c r="CE30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1" spans="1:83" ht="28.5" customHeight="1" x14ac:dyDescent="0.2">
      <c r="A31"/>
      <c r="B31" s="132" t="str">
        <f>HYPERLINK( tblMLK2[[#This Row],[Tekst greške]], IF( tblMLK2[[#This Row],[Prazan red, dozvoljeno.]], "", tblMLK2[[#This Row],[Kolona greške]]))</f>
        <v/>
      </c>
      <c r="C31" s="166">
        <v>11</v>
      </c>
      <c r="D31" s="192"/>
      <c r="E31" s="193"/>
      <c r="F31" s="193"/>
      <c r="G31" s="193"/>
      <c r="H31" s="193"/>
      <c r="I31" s="193"/>
      <c r="J31" s="193"/>
      <c r="K31" s="193"/>
      <c r="L31" s="193"/>
      <c r="M31" s="194"/>
      <c r="N31" s="170"/>
      <c r="O31" s="171"/>
      <c r="P31" s="172"/>
      <c r="Q31" s="173"/>
      <c r="R31" s="171"/>
      <c r="S31" s="172"/>
      <c r="T31" s="173"/>
      <c r="U31" s="171"/>
      <c r="V31" s="174"/>
      <c r="W31" s="172"/>
      <c r="X31" s="173"/>
      <c r="Y31" s="171"/>
      <c r="Z31" s="175"/>
      <c r="AA31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1" s="176"/>
      <c r="AC31" s="145"/>
      <c r="AD31" s="146"/>
      <c r="AE31" s="147"/>
      <c r="AF31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1" s="181"/>
      <c r="AH31" s="182"/>
      <c r="AI31" s="183"/>
      <c r="AJ31" s="184"/>
      <c r="AK31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1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1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1" s="157" t="b">
        <f ca="1">NOT( AND( OFFSET( tblMLK2[[#This Row],[Prazan red, dozvoljeno.]], -1, 0) = TRUE, tblMLK2[[#This Row],[Prazan red, dozvoljeno.]] = FALSE))</f>
        <v>1</v>
      </c>
      <c r="AO31" s="187" t="b">
        <f>LEN( CONCATENATE( tblMLK2[[#This Row],[Povjerilac]])) &gt; 0</f>
        <v>0</v>
      </c>
      <c r="AP31" s="187" t="b">
        <f>LEN( tblMLK2[[#This Row],[JIB ili račun povjerioca]]) = 13</f>
        <v>0</v>
      </c>
      <c r="AQ31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AA31, {1;2;3;4;5;6;7;8;9;10;11;12}, 1))), 11)), FALSE)</f>
        <v>0</v>
      </c>
      <c r="AR31" s="187" t="b">
        <f>_UID &lt;&gt; tblMLK2[[#This Row],[JIB ili račun povjerioca]]</f>
        <v>0</v>
      </c>
      <c r="AS31" s="187" t="b">
        <f>LEN( CONCATENATE( tblMLK2[[#This Row],[Iznos u KM]])) &gt; 0</f>
        <v>0</v>
      </c>
      <c r="AT31" s="187" t="b">
        <f>tblMLK2[[#This Row],[Iznos u KM]] &gt; 0</f>
        <v>0</v>
      </c>
      <c r="AU31" s="187" t="b">
        <f>IF( ISNUMBER( SEARCH( MID( $AT$14, 3, 1), tblMLK2[[#This Row],[Iznos u KM]])), (LEN( tblMLK2[[#This Row],[Iznos u KM]]) - SEARCH( MID( $AT$14, 3, 1), tblMLK2[[#This Row],[Iznos u KM]])) &lt;= 2, TRUE)</f>
        <v>1</v>
      </c>
      <c r="AV31" s="187" t="b">
        <f>IF( tblMLK2[[#This Row],[Avans]] = "Ne", AND( tblMLK2[[#This Row],[Dan]] &lt;&gt; "", tblMLK2[[#This Row],[Mjesec]] &lt;&gt; "", tblMLK2[[#This Row],[Godina]] &lt;&gt; ""), TRUE)</f>
        <v>1</v>
      </c>
      <c r="AW31" s="187" t="b">
        <f>IF( tblMLK2[[#This Row],[Avans]] = "Da", AND( tblMLK2[[#This Row],[Dan]] = "", tblMLK2[[#This Row],[Mjesec]] = "", tblMLK2[[#This Row],[Godina]] = ""), TRUE)</f>
        <v>1</v>
      </c>
      <c r="AX31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1" s="187" t="b">
        <f>tblMLK2[[#This Row],[Avans]] &lt;&gt; ""</f>
        <v>0</v>
      </c>
      <c r="AZ31" s="187" t="b">
        <f>OR( tblMLK2[[#This Row],[Avans]] = "Da", tblMLK2[[#This Row],[Avans]] = "Ne")</f>
        <v>0</v>
      </c>
      <c r="BA31" s="187" t="b">
        <f>tblMLK2[[#This Row],[Javni prihod]] &lt;&gt; ""</f>
        <v>0</v>
      </c>
      <c r="BB31" s="187" t="b">
        <f>OR( tblMLK2[[#This Row],[Javni prihod = Da]], tblMLK2[[#This Row],[Javni prihod]] = "Ne")</f>
        <v>0</v>
      </c>
      <c r="BC31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1" s="187" t="b">
        <f>IF( tblMLK2[[#This Row],[Javni prihod = Da]],  tblMLK2[[#This Row],[Povjerilac Tip]] &lt;&gt; "", TRUE)</f>
        <v>1</v>
      </c>
      <c r="BE31" s="187" t="b">
        <f>LEN( CONCATENATE( tblMLK2[[#This Row],[Referenca]])) &gt; 0</f>
        <v>0</v>
      </c>
      <c r="BF31" s="187" t="b">
        <f>TRIM( tblMLK2[[#This Row],[Referenca]]) = tblMLK2[[#This Row],[Referenca]]</f>
        <v>1</v>
      </c>
      <c r="BG31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1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1" s="187" t="b">
        <f>IF( AND( tblMLK2[[#This Row],[Povjerilac Tip]] =  "Republika Srpska", tblMLK2[[#This Row],[Javni prihod]] = "da"), tblMLK2[[#This Row],[Odgovarajuća Budzetska Organizacija]], TRUE)</f>
        <v>1</v>
      </c>
      <c r="BJ31" s="187" t="b">
        <f>IF( AND( tblMLK2[[#This Row],[Povjerilac Tip]] =  "Opština", tblMLK2[[#This Row],[Javni prihod]] = "da"), tblMLK2[[#This Row],[Odgovarajuća Budzetska Organizacija]], TRUE)</f>
        <v>1</v>
      </c>
      <c r="BK31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1" s="188" t="b">
        <f>IF( AND( tblMLK2[[#This Row],[Javni prihod = Da]], _DuznikTip = "Opština"), tblMLK2[[#This Row],[Validan JIB Budeztske Organizacije]], TRUE)</f>
        <v>1</v>
      </c>
      <c r="BM31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1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1" s="188" t="b">
        <f>IF( tblMLK2[[#This Row],[Prazan red, dozvoljeno.]], TRUE, COUNTIF( tblMLK2[Kljuc reda - Jedinstven red], tblMLK2[[#This Row],[Kljuc reda - Jedinstven red]]) = 1)</f>
        <v>1</v>
      </c>
      <c r="BP31" s="190" t="str">
        <f>IF( AND( tblMLK2[[#This Row],[Kontrola ukupne popunjenosti.]], tblMLK2[[#This Row],[Kontrola ukupne ispravnosti.]]), _IspravanUnos, "Greška kolona: " &amp; HLOOKUP( FALSE, CHOOSE( {1;2}, $AN31:$BO31, AN$19:BO$19), 2, 0) &amp; " (detalji).")</f>
        <v>Ispravan unos.</v>
      </c>
      <c r="BQ31" s="197" t="str">
        <f>IF( AND( tblMLK2[[#This Row],[Kontrola ukupne popunjenosti.]], tblMLK2[[#This Row],[Kontrola ukupne ispravnosti.]]), "", HLOOKUP( FALSE, CHOOSE( {1;2}, $AN31:$BO31, AN$20:BO$20), 2, 0) &amp; REPT( CHAR( 10), 2))</f>
        <v/>
      </c>
      <c r="BR31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1" s="190" t="b">
        <f>tblMLK2[[#This Row],[Javni prihod]] = "Da"</f>
        <v>0</v>
      </c>
      <c r="BT31" s="187" t="str">
        <f>IFERROR( VLOOKUP( tblMLK2[[#This Row],[JIB ili račun povjerioca]], tblTrezorOpstine[], 4, 0), "")</f>
        <v/>
      </c>
      <c r="BU31" s="187" t="str">
        <f>IF( tblMLK2[[#This Row],[Povjerilac Tip]] = "Opština", VLOOKUP( tblMLK2[[#This Row],[JIB ili račun povjerioca]], tblTrezorOpstine[], 3, 0), "")</f>
        <v/>
      </c>
      <c r="BV31" s="187" t="str">
        <f>IF( AND( NOT( ISNUMBER( SEARCH( "/", LEFT( tblMLK2[[#This Row],[Referenca]], 6)))), ISNUMBER( VALUE( LEFT( tblMLK2[[#This Row],[Referenca]], 6)))), MID( tblMLK2[[#This Row],[Referenca]], 1, 6), "")</f>
        <v/>
      </c>
      <c r="BW31" s="187" t="str">
        <f>IFERROR( VLOOKUP( tblMLK2[[#This Row],[Referenca Prihod]], tblVrstaPrihoda[], 2, 0), "")</f>
        <v/>
      </c>
      <c r="BX31" s="187" t="str">
        <f>IF( tblMLK2[[#This Row],[Javni prihod = Da]], MID( tblMLK2[[#This Row],[Referenca]], 7, 1), "")</f>
        <v/>
      </c>
      <c r="BY31" s="187" t="str">
        <f>IF( ISNUMBER( VALUE( MID( tblMLK2[[#This Row],[Referenca]], 8, 3))), MID( tblMLK2[[#This Row],[Referenca]], 8, 3), "")</f>
        <v/>
      </c>
      <c r="BZ31" s="187" t="str">
        <f>IF( tblMLK2[[#This Row],[Javni prihod = Da]], IFERROR( VLOOKUP( tblMLK2[[#This Row],[Referenca Opština Broj]], tblTrezorOpstine[[Šifra opštine]:[Tip]], 2, 0), ""), "")</f>
        <v/>
      </c>
      <c r="CA31" s="187" t="str">
        <f>IF( tblMLK2[[#This Row],[Javni prihod = Da]], LEFT( tblMLK2[[#This Row],[Napomena]], 7), "")</f>
        <v/>
      </c>
      <c r="CB31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1" s="188" t="str">
        <f>IF( AND( tblMLK2[[#This Row],[Javni prihod = Da]], _DuznikTip = "Opština"), MID( tblMLK2[[#This Row],[Napomena]], 8, 1), "")</f>
        <v/>
      </c>
      <c r="CD31" s="191" t="str">
        <f>IF( AND( tblMLK2[[#This Row],[Javni prihod = Da]], _DuznikTip = "Opština"), MID( tblMLK2[[#This Row],[Napomena]], 9, 13), "")</f>
        <v/>
      </c>
      <c r="CE31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2" spans="1:83" ht="28.5" customHeight="1" x14ac:dyDescent="0.2">
      <c r="A32"/>
      <c r="B32" s="132" t="str">
        <f>HYPERLINK( tblMLK2[[#This Row],[Tekst greške]], IF( tblMLK2[[#This Row],[Prazan red, dozvoljeno.]], "", tblMLK2[[#This Row],[Kolona greške]]))</f>
        <v/>
      </c>
      <c r="C32" s="166">
        <v>12</v>
      </c>
      <c r="D32" s="192"/>
      <c r="E32" s="193"/>
      <c r="F32" s="193"/>
      <c r="G32" s="193"/>
      <c r="H32" s="193"/>
      <c r="I32" s="193"/>
      <c r="J32" s="193"/>
      <c r="K32" s="193"/>
      <c r="L32" s="193"/>
      <c r="M32" s="194"/>
      <c r="N32" s="170"/>
      <c r="O32" s="171"/>
      <c r="P32" s="172"/>
      <c r="Q32" s="173"/>
      <c r="R32" s="171"/>
      <c r="S32" s="172"/>
      <c r="T32" s="173"/>
      <c r="U32" s="171"/>
      <c r="V32" s="174"/>
      <c r="W32" s="172"/>
      <c r="X32" s="173"/>
      <c r="Y32" s="171"/>
      <c r="Z32" s="175"/>
      <c r="AA32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2" s="176"/>
      <c r="AC32" s="177"/>
      <c r="AD32" s="178"/>
      <c r="AE32" s="179"/>
      <c r="AF32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2" s="181"/>
      <c r="AH32" s="182"/>
      <c r="AI32" s="183"/>
      <c r="AJ32" s="184"/>
      <c r="AK32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2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2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2" s="157" t="b">
        <f ca="1">NOT( AND( OFFSET( tblMLK2[[#This Row],[Prazan red, dozvoljeno.]], -1, 0) = TRUE, tblMLK2[[#This Row],[Prazan red, dozvoljeno.]] = FALSE))</f>
        <v>1</v>
      </c>
      <c r="AO32" s="187" t="b">
        <f>LEN( CONCATENATE( tblMLK2[[#This Row],[Povjerilac]])) &gt; 0</f>
        <v>0</v>
      </c>
      <c r="AP32" s="187" t="b">
        <f>LEN( tblMLK2[[#This Row],[JIB ili račun povjerioca]]) = 13</f>
        <v>0</v>
      </c>
      <c r="AQ32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AA32, {1;2;3;4;5;6;7;8;9;10;11;12}, 1))), 11)), FALSE)</f>
        <v>0</v>
      </c>
      <c r="AR32" s="187" t="b">
        <f>_UID &lt;&gt; tblMLK2[[#This Row],[JIB ili račun povjerioca]]</f>
        <v>0</v>
      </c>
      <c r="AS32" s="187" t="b">
        <f>LEN( CONCATENATE( tblMLK2[[#This Row],[Iznos u KM]])) &gt; 0</f>
        <v>0</v>
      </c>
      <c r="AT32" s="187" t="b">
        <f>tblMLK2[[#This Row],[Iznos u KM]] &gt; 0</f>
        <v>0</v>
      </c>
      <c r="AU32" s="187" t="b">
        <f>IF( ISNUMBER( SEARCH( MID( $AT$14, 3, 1), tblMLK2[[#This Row],[Iznos u KM]])), (LEN( tblMLK2[[#This Row],[Iznos u KM]]) - SEARCH( MID( $AT$14, 3, 1), tblMLK2[[#This Row],[Iznos u KM]])) &lt;= 2, TRUE)</f>
        <v>1</v>
      </c>
      <c r="AV32" s="187" t="b">
        <f>IF( tblMLK2[[#This Row],[Avans]] = "Ne", AND( tblMLK2[[#This Row],[Dan]] &lt;&gt; "", tblMLK2[[#This Row],[Mjesec]] &lt;&gt; "", tblMLK2[[#This Row],[Godina]] &lt;&gt; ""), TRUE)</f>
        <v>1</v>
      </c>
      <c r="AW32" s="187" t="b">
        <f>IF( tblMLK2[[#This Row],[Avans]] = "Da", AND( tblMLK2[[#This Row],[Dan]] = "", tblMLK2[[#This Row],[Mjesec]] = "", tblMLK2[[#This Row],[Godina]] = ""), TRUE)</f>
        <v>1</v>
      </c>
      <c r="AX32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2" s="187" t="b">
        <f>tblMLK2[[#This Row],[Avans]] &lt;&gt; ""</f>
        <v>0</v>
      </c>
      <c r="AZ32" s="187" t="b">
        <f>OR( tblMLK2[[#This Row],[Avans]] = "Da", tblMLK2[[#This Row],[Avans]] = "Ne")</f>
        <v>0</v>
      </c>
      <c r="BA32" s="187" t="b">
        <f>tblMLK2[[#This Row],[Javni prihod]] &lt;&gt; ""</f>
        <v>0</v>
      </c>
      <c r="BB32" s="187" t="b">
        <f>OR( tblMLK2[[#This Row],[Javni prihod = Da]], tblMLK2[[#This Row],[Javni prihod]] = "Ne")</f>
        <v>0</v>
      </c>
      <c r="BC32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2" s="187" t="b">
        <f>IF( tblMLK2[[#This Row],[Javni prihod = Da]],  tblMLK2[[#This Row],[Povjerilac Tip]] &lt;&gt; "", TRUE)</f>
        <v>1</v>
      </c>
      <c r="BE32" s="187" t="b">
        <f>LEN( CONCATENATE( tblMLK2[[#This Row],[Referenca]])) &gt; 0</f>
        <v>0</v>
      </c>
      <c r="BF32" s="187" t="b">
        <f>TRIM( tblMLK2[[#This Row],[Referenca]]) = tblMLK2[[#This Row],[Referenca]]</f>
        <v>1</v>
      </c>
      <c r="BG32" s="198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2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2" s="187" t="b">
        <f>IF( AND( tblMLK2[[#This Row],[Povjerilac Tip]] =  "Republika Srpska", tblMLK2[[#This Row],[Javni prihod]] = "da"), tblMLK2[[#This Row],[Odgovarajuća Budzetska Organizacija]], TRUE)</f>
        <v>1</v>
      </c>
      <c r="BJ32" s="187" t="b">
        <f>IF( AND( tblMLK2[[#This Row],[Povjerilac Tip]] =  "Opština", tblMLK2[[#This Row],[Javni prihod]] = "da"), tblMLK2[[#This Row],[Odgovarajuća Budzetska Organizacija]], TRUE)</f>
        <v>1</v>
      </c>
      <c r="BK32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2" s="188" t="b">
        <f>IF( AND( tblMLK2[[#This Row],[Javni prihod = Da]], _DuznikTip = "Opština"), tblMLK2[[#This Row],[Validan JIB Budeztske Organizacije]], TRUE)</f>
        <v>1</v>
      </c>
      <c r="BM32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2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2" s="188" t="b">
        <f>IF( tblMLK2[[#This Row],[Prazan red, dozvoljeno.]], TRUE, COUNTIF( tblMLK2[Kljuc reda - Jedinstven red], tblMLK2[[#This Row],[Kljuc reda - Jedinstven red]]) = 1)</f>
        <v>1</v>
      </c>
      <c r="BP32" s="190" t="str">
        <f>IF( AND( tblMLK2[[#This Row],[Kontrola ukupne popunjenosti.]], tblMLK2[[#This Row],[Kontrola ukupne ispravnosti.]]), _IspravanUnos, "Greška kolona: " &amp; HLOOKUP( FALSE, CHOOSE( {1;2}, $AN32:$BO32, AN$19:BO$19), 2, 0) &amp; " (detalji).")</f>
        <v>Ispravan unos.</v>
      </c>
      <c r="BQ32" s="197" t="str">
        <f>IF( AND( tblMLK2[[#This Row],[Kontrola ukupne popunjenosti.]], tblMLK2[[#This Row],[Kontrola ukupne ispravnosti.]]), "", HLOOKUP( FALSE, CHOOSE( {1;2}, $AN32:$BO32, AN$20:BO$20), 2, 0) &amp; REPT( CHAR( 10), 2))</f>
        <v/>
      </c>
      <c r="BR32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2" s="190" t="b">
        <f>tblMLK2[[#This Row],[Javni prihod]] = "Da"</f>
        <v>0</v>
      </c>
      <c r="BT32" s="187" t="str">
        <f>IFERROR( VLOOKUP( tblMLK2[[#This Row],[JIB ili račun povjerioca]], tblTrezorOpstine[], 4, 0), "")</f>
        <v/>
      </c>
      <c r="BU32" s="187" t="str">
        <f>IF( tblMLK2[[#This Row],[Povjerilac Tip]] = "Opština", VLOOKUP( tblMLK2[[#This Row],[JIB ili račun povjerioca]], tblTrezorOpstine[], 3, 0), "")</f>
        <v/>
      </c>
      <c r="BV32" s="187" t="str">
        <f>IF( AND( NOT( ISNUMBER( SEARCH( "/", LEFT( tblMLK2[[#This Row],[Referenca]], 6)))), ISNUMBER( VALUE( LEFT( tblMLK2[[#This Row],[Referenca]], 6)))), MID( tblMLK2[[#This Row],[Referenca]], 1, 6), "")</f>
        <v/>
      </c>
      <c r="BW32" s="187" t="str">
        <f>IFERROR( VLOOKUP( tblMLK2[[#This Row],[Referenca Prihod]], tblVrstaPrihoda[], 2, 0), "")</f>
        <v/>
      </c>
      <c r="BX32" s="187" t="str">
        <f>IF( tblMLK2[[#This Row],[Javni prihod = Da]], MID( tblMLK2[[#This Row],[Referenca]], 7, 1), "")</f>
        <v/>
      </c>
      <c r="BY32" s="187" t="str">
        <f>IF( ISNUMBER( VALUE( MID( tblMLK2[[#This Row],[Referenca]], 8, 3))), MID( tblMLK2[[#This Row],[Referenca]], 8, 3), "")</f>
        <v/>
      </c>
      <c r="BZ32" s="187" t="str">
        <f>IF( tblMLK2[[#This Row],[Javni prihod = Da]], IFERROR( VLOOKUP( tblMLK2[[#This Row],[Referenca Opština Broj]], tblTrezorOpstine[[Šifra opštine]:[Tip]], 2, 0), ""), "")</f>
        <v/>
      </c>
      <c r="CA32" s="187" t="str">
        <f>IF( tblMLK2[[#This Row],[Javni prihod = Da]], LEFT( tblMLK2[[#This Row],[Napomena]], 7), "")</f>
        <v/>
      </c>
      <c r="CB32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2" s="188" t="str">
        <f>IF( AND( tblMLK2[[#This Row],[Javni prihod = Da]], _DuznikTip = "Opština"), MID( tblMLK2[[#This Row],[Napomena]], 8, 1), "")</f>
        <v/>
      </c>
      <c r="CD32" s="191" t="str">
        <f>IF( AND( tblMLK2[[#This Row],[Javni prihod = Da]], _DuznikTip = "Opština"), MID( tblMLK2[[#This Row],[Napomena]], 9, 13), "")</f>
        <v/>
      </c>
      <c r="CE32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3" spans="1:83" ht="28.5" customHeight="1" x14ac:dyDescent="0.2">
      <c r="A33"/>
      <c r="B33" s="132" t="str">
        <f>HYPERLINK( tblMLK2[[#This Row],[Tekst greške]], IF( tblMLK2[[#This Row],[Prazan red, dozvoljeno.]], "", tblMLK2[[#This Row],[Kolona greške]]))</f>
        <v/>
      </c>
      <c r="C33" s="166">
        <v>13</v>
      </c>
      <c r="D33" s="192"/>
      <c r="E33" s="193"/>
      <c r="F33" s="193"/>
      <c r="G33" s="193"/>
      <c r="H33" s="193"/>
      <c r="I33" s="193"/>
      <c r="J33" s="193"/>
      <c r="K33" s="193"/>
      <c r="L33" s="193"/>
      <c r="M33" s="194"/>
      <c r="N33" s="170"/>
      <c r="O33" s="171"/>
      <c r="P33" s="172"/>
      <c r="Q33" s="173"/>
      <c r="R33" s="171"/>
      <c r="S33" s="172"/>
      <c r="T33" s="173"/>
      <c r="U33" s="171"/>
      <c r="V33" s="174"/>
      <c r="W33" s="172"/>
      <c r="X33" s="173"/>
      <c r="Y33" s="171"/>
      <c r="Z33" s="175"/>
      <c r="AA33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3" s="176"/>
      <c r="AC33" s="177"/>
      <c r="AD33" s="178"/>
      <c r="AE33" s="179"/>
      <c r="AF33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3" s="181"/>
      <c r="AH33" s="182"/>
      <c r="AI33" s="183"/>
      <c r="AJ33" s="184"/>
      <c r="AK33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3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3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3" s="157" t="b">
        <f ca="1">NOT( AND( OFFSET( tblMLK2[[#This Row],[Prazan red, dozvoljeno.]], -1, 0) = TRUE, tblMLK2[[#This Row],[Prazan red, dozvoljeno.]] = FALSE))</f>
        <v>1</v>
      </c>
      <c r="AO33" s="187" t="b">
        <f>LEN( CONCATENATE( tblMLK2[[#This Row],[Povjerilac]])) &gt; 0</f>
        <v>0</v>
      </c>
      <c r="AP33" s="187" t="b">
        <f>LEN( tblMLK2[[#This Row],[JIB ili račun povjerioca]]) = 13</f>
        <v>0</v>
      </c>
      <c r="AQ33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AA33, {1;2;3;4;5;6;7;8;9;10;11;12}, 1))), 11)), FALSE)</f>
        <v>0</v>
      </c>
      <c r="AR33" s="187" t="b">
        <f>_UID &lt;&gt; tblMLK2[[#This Row],[JIB ili račun povjerioca]]</f>
        <v>0</v>
      </c>
      <c r="AS33" s="187" t="b">
        <f>LEN( CONCATENATE( tblMLK2[[#This Row],[Iznos u KM]])) &gt; 0</f>
        <v>0</v>
      </c>
      <c r="AT33" s="187" t="b">
        <f>tblMLK2[[#This Row],[Iznos u KM]] &gt; 0</f>
        <v>0</v>
      </c>
      <c r="AU33" s="187" t="b">
        <f>IF( ISNUMBER( SEARCH( MID( $AT$14, 3, 1), tblMLK2[[#This Row],[Iznos u KM]])), (LEN( tblMLK2[[#This Row],[Iznos u KM]]) - SEARCH( MID( $AT$14, 3, 1), tblMLK2[[#This Row],[Iznos u KM]])) &lt;= 2, TRUE)</f>
        <v>1</v>
      </c>
      <c r="AV33" s="187" t="b">
        <f>IF( tblMLK2[[#This Row],[Avans]] = "Ne", AND( tblMLK2[[#This Row],[Dan]] &lt;&gt; "", tblMLK2[[#This Row],[Mjesec]] &lt;&gt; "", tblMLK2[[#This Row],[Godina]] &lt;&gt; ""), TRUE)</f>
        <v>1</v>
      </c>
      <c r="AW33" s="187" t="b">
        <f>IF( tblMLK2[[#This Row],[Avans]] = "Da", AND( tblMLK2[[#This Row],[Dan]] = "", tblMLK2[[#This Row],[Mjesec]] = "", tblMLK2[[#This Row],[Godina]] = ""), TRUE)</f>
        <v>1</v>
      </c>
      <c r="AX33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3" s="187" t="b">
        <f>tblMLK2[[#This Row],[Avans]] &lt;&gt; ""</f>
        <v>0</v>
      </c>
      <c r="AZ33" s="187" t="b">
        <f>OR( tblMLK2[[#This Row],[Avans]] = "Da", tblMLK2[[#This Row],[Avans]] = "Ne")</f>
        <v>0</v>
      </c>
      <c r="BA33" s="187" t="b">
        <f>tblMLK2[[#This Row],[Javni prihod]] &lt;&gt; ""</f>
        <v>0</v>
      </c>
      <c r="BB33" s="187" t="b">
        <f>OR( tblMLK2[[#This Row],[Javni prihod = Da]], tblMLK2[[#This Row],[Javni prihod]] = "Ne")</f>
        <v>0</v>
      </c>
      <c r="BC33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3" s="187" t="b">
        <f>IF( tblMLK2[[#This Row],[Javni prihod = Da]],  tblMLK2[[#This Row],[Povjerilac Tip]] &lt;&gt; "", TRUE)</f>
        <v>1</v>
      </c>
      <c r="BE33" s="187" t="b">
        <f>LEN( CONCATENATE( tblMLK2[[#This Row],[Referenca]])) &gt; 0</f>
        <v>0</v>
      </c>
      <c r="BF33" s="187" t="b">
        <f>TRIM( tblMLK2[[#This Row],[Referenca]]) = tblMLK2[[#This Row],[Referenca]]</f>
        <v>1</v>
      </c>
      <c r="BG33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3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3" s="187" t="b">
        <f>IF( AND( tblMLK2[[#This Row],[Povjerilac Tip]] =  "Republika Srpska", tblMLK2[[#This Row],[Javni prihod]] = "da"), tblMLK2[[#This Row],[Odgovarajuća Budzetska Organizacija]], TRUE)</f>
        <v>1</v>
      </c>
      <c r="BJ33" s="187" t="b">
        <f>IF( AND( tblMLK2[[#This Row],[Povjerilac Tip]] =  "Opština", tblMLK2[[#This Row],[Javni prihod]] = "da"), tblMLK2[[#This Row],[Odgovarajuća Budzetska Organizacija]], TRUE)</f>
        <v>1</v>
      </c>
      <c r="BK33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3" s="188" t="b">
        <f>IF( AND( tblMLK2[[#This Row],[Javni prihod = Da]], _DuznikTip = "Opština"), tblMLK2[[#This Row],[Validan JIB Budeztske Organizacije]], TRUE)</f>
        <v>1</v>
      </c>
      <c r="BM33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3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3" s="188" t="b">
        <f>IF( tblMLK2[[#This Row],[Prazan red, dozvoljeno.]], TRUE, COUNTIF( tblMLK2[Kljuc reda - Jedinstven red], tblMLK2[[#This Row],[Kljuc reda - Jedinstven red]]) = 1)</f>
        <v>1</v>
      </c>
      <c r="BP33" s="190" t="str">
        <f>IF( AND( tblMLK2[[#This Row],[Kontrola ukupne popunjenosti.]], tblMLK2[[#This Row],[Kontrola ukupne ispravnosti.]]), _IspravanUnos, "Greška kolona: " &amp; HLOOKUP( FALSE, CHOOSE( {1;2}, $AN33:$BO33, AN$19:BO$19), 2, 0) &amp; " (detalji).")</f>
        <v>Ispravan unos.</v>
      </c>
      <c r="BQ33" s="197" t="str">
        <f>IF( AND( tblMLK2[[#This Row],[Kontrola ukupne popunjenosti.]], tblMLK2[[#This Row],[Kontrola ukupne ispravnosti.]]), "", HLOOKUP( FALSE, CHOOSE( {1;2}, $AN33:$BO33, AN$20:BO$20), 2, 0) &amp; REPT( CHAR( 10), 2))</f>
        <v/>
      </c>
      <c r="BR33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3" s="190" t="b">
        <f>tblMLK2[[#This Row],[Javni prihod]] = "Da"</f>
        <v>0</v>
      </c>
      <c r="BT33" s="187" t="str">
        <f>IFERROR( VLOOKUP( tblMLK2[[#This Row],[JIB ili račun povjerioca]], tblTrezorOpstine[], 4, 0), "")</f>
        <v/>
      </c>
      <c r="BU33" s="187" t="str">
        <f>IF( tblMLK2[[#This Row],[Povjerilac Tip]] = "Opština", VLOOKUP( tblMLK2[[#This Row],[JIB ili račun povjerioca]], tblTrezorOpstine[], 3, 0), "")</f>
        <v/>
      </c>
      <c r="BV33" s="187" t="str">
        <f>IF( AND( NOT( ISNUMBER( SEARCH( "/", LEFT( tblMLK2[[#This Row],[Referenca]], 6)))), ISNUMBER( VALUE( LEFT( tblMLK2[[#This Row],[Referenca]], 6)))), MID( tblMLK2[[#This Row],[Referenca]], 1, 6), "")</f>
        <v/>
      </c>
      <c r="BW33" s="187" t="str">
        <f>IFERROR( VLOOKUP( tblMLK2[[#This Row],[Referenca Prihod]], tblVrstaPrihoda[], 2, 0), "")</f>
        <v/>
      </c>
      <c r="BX33" s="187" t="str">
        <f>IF( tblMLK2[[#This Row],[Javni prihod = Da]], MID( tblMLK2[[#This Row],[Referenca]], 7, 1), "")</f>
        <v/>
      </c>
      <c r="BY33" s="187" t="str">
        <f>IF( ISNUMBER( VALUE( MID( tblMLK2[[#This Row],[Referenca]], 8, 3))), MID( tblMLK2[[#This Row],[Referenca]], 8, 3), "")</f>
        <v/>
      </c>
      <c r="BZ33" s="187" t="str">
        <f>IF( tblMLK2[[#This Row],[Javni prihod = Da]], IFERROR( VLOOKUP( tblMLK2[[#This Row],[Referenca Opština Broj]], tblTrezorOpstine[[Šifra opštine]:[Tip]], 2, 0), ""), "")</f>
        <v/>
      </c>
      <c r="CA33" s="187" t="str">
        <f>IF( tblMLK2[[#This Row],[Javni prihod = Da]], LEFT( tblMLK2[[#This Row],[Napomena]], 7), "")</f>
        <v/>
      </c>
      <c r="CB33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3" s="188" t="str">
        <f>IF( AND( tblMLK2[[#This Row],[Javni prihod = Da]], _DuznikTip = "Opština"), MID( tblMLK2[[#This Row],[Napomena]], 8, 1), "")</f>
        <v/>
      </c>
      <c r="CD33" s="191" t="str">
        <f>IF( AND( tblMLK2[[#This Row],[Javni prihod = Da]], _DuznikTip = "Opština"), MID( tblMLK2[[#This Row],[Napomena]], 9, 13), "")</f>
        <v/>
      </c>
      <c r="CE33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4" spans="1:83" ht="28.5" customHeight="1" x14ac:dyDescent="0.2">
      <c r="A34"/>
      <c r="B34" s="132" t="str">
        <f>HYPERLINK( tblMLK2[[#This Row],[Tekst greške]], IF( tblMLK2[[#This Row],[Prazan red, dozvoljeno.]], "", tblMLK2[[#This Row],[Kolona greške]]))</f>
        <v/>
      </c>
      <c r="C34" s="166">
        <v>14</v>
      </c>
      <c r="D34" s="192"/>
      <c r="E34" s="193"/>
      <c r="F34" s="193"/>
      <c r="G34" s="193"/>
      <c r="H34" s="193"/>
      <c r="I34" s="193"/>
      <c r="J34" s="193"/>
      <c r="K34" s="193"/>
      <c r="L34" s="193"/>
      <c r="M34" s="194"/>
      <c r="N34" s="170"/>
      <c r="O34" s="171"/>
      <c r="P34" s="172"/>
      <c r="Q34" s="173"/>
      <c r="R34" s="171"/>
      <c r="S34" s="172"/>
      <c r="T34" s="173"/>
      <c r="U34" s="171"/>
      <c r="V34" s="174"/>
      <c r="W34" s="172"/>
      <c r="X34" s="173"/>
      <c r="Y34" s="171"/>
      <c r="Z34" s="175"/>
      <c r="AA34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4" s="176"/>
      <c r="AC34" s="177"/>
      <c r="AD34" s="178"/>
      <c r="AE34" s="179"/>
      <c r="AF34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4" s="181"/>
      <c r="AH34" s="182"/>
      <c r="AI34" s="183"/>
      <c r="AJ34" s="184"/>
      <c r="AK34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4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4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4" s="157" t="b">
        <f ca="1">NOT( AND( OFFSET( tblMLK2[[#This Row],[Prazan red, dozvoljeno.]], -1, 0) = TRUE, tblMLK2[[#This Row],[Prazan red, dozvoljeno.]] = FALSE))</f>
        <v>1</v>
      </c>
      <c r="AO34" s="187" t="b">
        <f>LEN( CONCATENATE( tblMLK2[[#This Row],[Povjerilac]])) &gt; 0</f>
        <v>0</v>
      </c>
      <c r="AP34" s="187" t="b">
        <f>LEN( tblMLK2[[#This Row],[JIB ili račun povjerioca]]) = 13</f>
        <v>0</v>
      </c>
      <c r="AQ34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AA34, {1;2;3;4;5;6;7;8;9;10;11;12}, 1))), 11)), FALSE)</f>
        <v>0</v>
      </c>
      <c r="AR34" s="187" t="b">
        <f>_UID &lt;&gt; tblMLK2[[#This Row],[JIB ili račun povjerioca]]</f>
        <v>0</v>
      </c>
      <c r="AS34" s="187" t="b">
        <f>LEN( CONCATENATE( tblMLK2[[#This Row],[Iznos u KM]])) &gt; 0</f>
        <v>0</v>
      </c>
      <c r="AT34" s="187" t="b">
        <f>tblMLK2[[#This Row],[Iznos u KM]] &gt; 0</f>
        <v>0</v>
      </c>
      <c r="AU34" s="187" t="b">
        <f>IF( ISNUMBER( SEARCH( MID( $AT$14, 3, 1), tblMLK2[[#This Row],[Iznos u KM]])), (LEN( tblMLK2[[#This Row],[Iznos u KM]]) - SEARCH( MID( $AT$14, 3, 1), tblMLK2[[#This Row],[Iznos u KM]])) &lt;= 2, TRUE)</f>
        <v>1</v>
      </c>
      <c r="AV34" s="187" t="b">
        <f>IF( tblMLK2[[#This Row],[Avans]] = "Ne", AND( tblMLK2[[#This Row],[Dan]] &lt;&gt; "", tblMLK2[[#This Row],[Mjesec]] &lt;&gt; "", tblMLK2[[#This Row],[Godina]] &lt;&gt; ""), TRUE)</f>
        <v>1</v>
      </c>
      <c r="AW34" s="187" t="b">
        <f>IF( tblMLK2[[#This Row],[Avans]] = "Da", AND( tblMLK2[[#This Row],[Dan]] = "", tblMLK2[[#This Row],[Mjesec]] = "", tblMLK2[[#This Row],[Godina]] = ""), TRUE)</f>
        <v>1</v>
      </c>
      <c r="AX34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4" s="187" t="b">
        <f>tblMLK2[[#This Row],[Avans]] &lt;&gt; ""</f>
        <v>0</v>
      </c>
      <c r="AZ34" s="187" t="b">
        <f>OR( tblMLK2[[#This Row],[Avans]] = "Da", tblMLK2[[#This Row],[Avans]] = "Ne")</f>
        <v>0</v>
      </c>
      <c r="BA34" s="187" t="b">
        <f>tblMLK2[[#This Row],[Javni prihod]] &lt;&gt; ""</f>
        <v>0</v>
      </c>
      <c r="BB34" s="187" t="b">
        <f>OR( tblMLK2[[#This Row],[Javni prihod = Da]], tblMLK2[[#This Row],[Javni prihod]] = "Ne")</f>
        <v>0</v>
      </c>
      <c r="BC34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4" s="187" t="b">
        <f>IF( tblMLK2[[#This Row],[Javni prihod = Da]],  tblMLK2[[#This Row],[Povjerilac Tip]] &lt;&gt; "", TRUE)</f>
        <v>1</v>
      </c>
      <c r="BE34" s="187" t="b">
        <f>LEN( CONCATENATE( tblMLK2[[#This Row],[Referenca]])) &gt; 0</f>
        <v>0</v>
      </c>
      <c r="BF34" s="187" t="b">
        <f>TRIM( tblMLK2[[#This Row],[Referenca]]) = tblMLK2[[#This Row],[Referenca]]</f>
        <v>1</v>
      </c>
      <c r="BG34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4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4" s="187" t="b">
        <f>IF( AND( tblMLK2[[#This Row],[Povjerilac Tip]] =  "Republika Srpska", tblMLK2[[#This Row],[Javni prihod]] = "da"), tblMLK2[[#This Row],[Odgovarajuća Budzetska Organizacija]], TRUE)</f>
        <v>1</v>
      </c>
      <c r="BJ34" s="187" t="b">
        <f>IF( AND( tblMLK2[[#This Row],[Povjerilac Tip]] =  "Opština", tblMLK2[[#This Row],[Javni prihod]] = "da"), tblMLK2[[#This Row],[Odgovarajuća Budzetska Organizacija]], TRUE)</f>
        <v>1</v>
      </c>
      <c r="BK34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4" s="188" t="b">
        <f>IF( AND( tblMLK2[[#This Row],[Javni prihod = Da]], _DuznikTip = "Opština"), tblMLK2[[#This Row],[Validan JIB Budeztske Organizacije]], TRUE)</f>
        <v>1</v>
      </c>
      <c r="BM34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4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4" s="188" t="b">
        <f>IF( tblMLK2[[#This Row],[Prazan red, dozvoljeno.]], TRUE, COUNTIF( tblMLK2[Kljuc reda - Jedinstven red], tblMLK2[[#This Row],[Kljuc reda - Jedinstven red]]) = 1)</f>
        <v>1</v>
      </c>
      <c r="BP34" s="190" t="str">
        <f>IF( AND( tblMLK2[[#This Row],[Kontrola ukupne popunjenosti.]], tblMLK2[[#This Row],[Kontrola ukupne ispravnosti.]]), _IspravanUnos, "Greška kolona: " &amp; HLOOKUP( FALSE, CHOOSE( {1;2}, $AN34:$BO34, AN$19:BO$19), 2, 0) &amp; " (detalji).")</f>
        <v>Ispravan unos.</v>
      </c>
      <c r="BQ34" s="197" t="str">
        <f>IF( AND( tblMLK2[[#This Row],[Kontrola ukupne popunjenosti.]], tblMLK2[[#This Row],[Kontrola ukupne ispravnosti.]]), "", HLOOKUP( FALSE, CHOOSE( {1;2}, $AN34:$BO34, AN$20:BO$20), 2, 0) &amp; REPT( CHAR( 10), 2))</f>
        <v/>
      </c>
      <c r="BR34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4" s="190" t="b">
        <f>tblMLK2[[#This Row],[Javni prihod]] = "Da"</f>
        <v>0</v>
      </c>
      <c r="BT34" s="187" t="str">
        <f>IFERROR( VLOOKUP( tblMLK2[[#This Row],[JIB ili račun povjerioca]], tblTrezorOpstine[], 4, 0), "")</f>
        <v/>
      </c>
      <c r="BU34" s="187" t="str">
        <f>IF( tblMLK2[[#This Row],[Povjerilac Tip]] = "Opština", VLOOKUP( tblMLK2[[#This Row],[JIB ili račun povjerioca]], tblTrezorOpstine[], 3, 0), "")</f>
        <v/>
      </c>
      <c r="BV34" s="187" t="str">
        <f>IF( AND( NOT( ISNUMBER( SEARCH( "/", LEFT( tblMLK2[[#This Row],[Referenca]], 6)))), ISNUMBER( VALUE( LEFT( tblMLK2[[#This Row],[Referenca]], 6)))), MID( tblMLK2[[#This Row],[Referenca]], 1, 6), "")</f>
        <v/>
      </c>
      <c r="BW34" s="187" t="str">
        <f>IFERROR( VLOOKUP( tblMLK2[[#This Row],[Referenca Prihod]], tblVrstaPrihoda[], 2, 0), "")</f>
        <v/>
      </c>
      <c r="BX34" s="187" t="str">
        <f>IF( tblMLK2[[#This Row],[Javni prihod = Da]], MID( tblMLK2[[#This Row],[Referenca]], 7, 1), "")</f>
        <v/>
      </c>
      <c r="BY34" s="187" t="str">
        <f>IF( ISNUMBER( VALUE( MID( tblMLK2[[#This Row],[Referenca]], 8, 3))), MID( tblMLK2[[#This Row],[Referenca]], 8, 3), "")</f>
        <v/>
      </c>
      <c r="BZ34" s="187" t="str">
        <f>IF( tblMLK2[[#This Row],[Javni prihod = Da]], IFERROR( VLOOKUP( tblMLK2[[#This Row],[Referenca Opština Broj]], tblTrezorOpstine[[Šifra opštine]:[Tip]], 2, 0), ""), "")</f>
        <v/>
      </c>
      <c r="CA34" s="187" t="str">
        <f>IF( tblMLK2[[#This Row],[Javni prihod = Da]], LEFT( tblMLK2[[#This Row],[Napomena]], 7), "")</f>
        <v/>
      </c>
      <c r="CB34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4" s="188" t="str">
        <f>IF( AND( tblMLK2[[#This Row],[Javni prihod = Da]], _DuznikTip = "Opština"), MID( tblMLK2[[#This Row],[Napomena]], 8, 1), "")</f>
        <v/>
      </c>
      <c r="CD34" s="191" t="str">
        <f>IF( AND( tblMLK2[[#This Row],[Javni prihod = Da]], _DuznikTip = "Opština"), MID( tblMLK2[[#This Row],[Napomena]], 9, 13), "")</f>
        <v/>
      </c>
      <c r="CE34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5" spans="1:83" ht="28.5" customHeight="1" x14ac:dyDescent="0.2">
      <c r="A35"/>
      <c r="B35" s="132" t="str">
        <f>HYPERLINK( tblMLK2[[#This Row],[Tekst greške]], IF( tblMLK2[[#This Row],[Prazan red, dozvoljeno.]], "", tblMLK2[[#This Row],[Kolona greške]]))</f>
        <v/>
      </c>
      <c r="C35" s="166">
        <v>15</v>
      </c>
      <c r="D35" s="192"/>
      <c r="E35" s="193"/>
      <c r="F35" s="193"/>
      <c r="G35" s="193"/>
      <c r="H35" s="193"/>
      <c r="I35" s="193"/>
      <c r="J35" s="193"/>
      <c r="K35" s="193"/>
      <c r="L35" s="193"/>
      <c r="M35" s="194"/>
      <c r="N35" s="170"/>
      <c r="O35" s="171"/>
      <c r="P35" s="172"/>
      <c r="Q35" s="173"/>
      <c r="R35" s="171"/>
      <c r="S35" s="172"/>
      <c r="T35" s="173"/>
      <c r="U35" s="171"/>
      <c r="V35" s="174"/>
      <c r="W35" s="172"/>
      <c r="X35" s="173"/>
      <c r="Y35" s="171"/>
      <c r="Z35" s="175"/>
      <c r="AA35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5" s="176"/>
      <c r="AC35" s="145"/>
      <c r="AD35" s="146"/>
      <c r="AE35" s="147"/>
      <c r="AF35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5" s="181"/>
      <c r="AH35" s="182"/>
      <c r="AI35" s="183"/>
      <c r="AJ35" s="184"/>
      <c r="AK35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5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5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5" s="157" t="b">
        <f ca="1">NOT( AND( OFFSET( tblMLK2[[#This Row],[Prazan red, dozvoljeno.]], -1, 0) = TRUE, tblMLK2[[#This Row],[Prazan red, dozvoljeno.]] = FALSE))</f>
        <v>1</v>
      </c>
      <c r="AO35" s="187" t="b">
        <f>LEN( CONCATENATE( tblMLK2[[#This Row],[Povjerilac]])) &gt; 0</f>
        <v>0</v>
      </c>
      <c r="AP35" s="187" t="b">
        <f>LEN( tblMLK2[[#This Row],[JIB ili račun povjerioca]]) = 13</f>
        <v>0</v>
      </c>
      <c r="AQ35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AA35, {1;2;3;4;5;6;7;8;9;10;11;12}, 1))), 11)), FALSE)</f>
        <v>0</v>
      </c>
      <c r="AR35" s="187" t="b">
        <f>_UID &lt;&gt; tblMLK2[[#This Row],[JIB ili račun povjerioca]]</f>
        <v>0</v>
      </c>
      <c r="AS35" s="187" t="b">
        <f>LEN( CONCATENATE( tblMLK2[[#This Row],[Iznos u KM]])) &gt; 0</f>
        <v>0</v>
      </c>
      <c r="AT35" s="187" t="b">
        <f>tblMLK2[[#This Row],[Iznos u KM]] &gt; 0</f>
        <v>0</v>
      </c>
      <c r="AU35" s="187" t="b">
        <f>IF( ISNUMBER( SEARCH( MID( $AT$14, 3, 1), tblMLK2[[#This Row],[Iznos u KM]])), (LEN( tblMLK2[[#This Row],[Iznos u KM]]) - SEARCH( MID( $AT$14, 3, 1), tblMLK2[[#This Row],[Iznos u KM]])) &lt;= 2, TRUE)</f>
        <v>1</v>
      </c>
      <c r="AV35" s="187" t="b">
        <f>IF( tblMLK2[[#This Row],[Avans]] = "Ne", AND( tblMLK2[[#This Row],[Dan]] &lt;&gt; "", tblMLK2[[#This Row],[Mjesec]] &lt;&gt; "", tblMLK2[[#This Row],[Godina]] &lt;&gt; ""), TRUE)</f>
        <v>1</v>
      </c>
      <c r="AW35" s="187" t="b">
        <f>IF( tblMLK2[[#This Row],[Avans]] = "Da", AND( tblMLK2[[#This Row],[Dan]] = "", tblMLK2[[#This Row],[Mjesec]] = "", tblMLK2[[#This Row],[Godina]] = ""), TRUE)</f>
        <v>1</v>
      </c>
      <c r="AX35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5" s="187" t="b">
        <f>tblMLK2[[#This Row],[Avans]] &lt;&gt; ""</f>
        <v>0</v>
      </c>
      <c r="AZ35" s="187" t="b">
        <f>OR( tblMLK2[[#This Row],[Avans]] = "Da", tblMLK2[[#This Row],[Avans]] = "Ne")</f>
        <v>0</v>
      </c>
      <c r="BA35" s="187" t="b">
        <f>tblMLK2[[#This Row],[Javni prihod]] &lt;&gt; ""</f>
        <v>0</v>
      </c>
      <c r="BB35" s="187" t="b">
        <f>OR( tblMLK2[[#This Row],[Javni prihod = Da]], tblMLK2[[#This Row],[Javni prihod]] = "Ne")</f>
        <v>0</v>
      </c>
      <c r="BC35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5" s="187" t="b">
        <f>IF( tblMLK2[[#This Row],[Javni prihod = Da]],  tblMLK2[[#This Row],[Povjerilac Tip]] &lt;&gt; "", TRUE)</f>
        <v>1</v>
      </c>
      <c r="BE35" s="187" t="b">
        <f>LEN( CONCATENATE( tblMLK2[[#This Row],[Referenca]])) &gt; 0</f>
        <v>0</v>
      </c>
      <c r="BF35" s="187" t="b">
        <f>TRIM( tblMLK2[[#This Row],[Referenca]]) = tblMLK2[[#This Row],[Referenca]]</f>
        <v>1</v>
      </c>
      <c r="BG35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5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5" s="187" t="b">
        <f>IF( AND( tblMLK2[[#This Row],[Povjerilac Tip]] =  "Republika Srpska", tblMLK2[[#This Row],[Javni prihod]] = "da"), tblMLK2[[#This Row],[Odgovarajuća Budzetska Organizacija]], TRUE)</f>
        <v>1</v>
      </c>
      <c r="BJ35" s="187" t="b">
        <f>IF( AND( tblMLK2[[#This Row],[Povjerilac Tip]] =  "Opština", tblMLK2[[#This Row],[Javni prihod]] = "da"), tblMLK2[[#This Row],[Odgovarajuća Budzetska Organizacija]], TRUE)</f>
        <v>1</v>
      </c>
      <c r="BK35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5" s="188" t="b">
        <f>IF( AND( tblMLK2[[#This Row],[Javni prihod = Da]], _DuznikTip = "Opština"), tblMLK2[[#This Row],[Validan JIB Budeztske Organizacije]], TRUE)</f>
        <v>1</v>
      </c>
      <c r="BM35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5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5" s="188" t="b">
        <f>IF( tblMLK2[[#This Row],[Prazan red, dozvoljeno.]], TRUE, COUNTIF( tblMLK2[Kljuc reda - Jedinstven red], tblMLK2[[#This Row],[Kljuc reda - Jedinstven red]]) = 1)</f>
        <v>1</v>
      </c>
      <c r="BP35" s="190" t="str">
        <f>IF( AND( tblMLK2[[#This Row],[Kontrola ukupne popunjenosti.]], tblMLK2[[#This Row],[Kontrola ukupne ispravnosti.]]), _IspravanUnos, "Greška kolona: " &amp; HLOOKUP( FALSE, CHOOSE( {1;2}, $AN35:$BO35, AN$19:BO$19), 2, 0) &amp; " (detalji).")</f>
        <v>Ispravan unos.</v>
      </c>
      <c r="BQ35" s="197" t="str">
        <f>IF( AND( tblMLK2[[#This Row],[Kontrola ukupne popunjenosti.]], tblMLK2[[#This Row],[Kontrola ukupne ispravnosti.]]), "", HLOOKUP( FALSE, CHOOSE( {1;2}, $AN35:$BO35, AN$20:BO$20), 2, 0) &amp; REPT( CHAR( 10), 2))</f>
        <v/>
      </c>
      <c r="BR35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5" s="190" t="b">
        <f>tblMLK2[[#This Row],[Javni prihod]] = "Da"</f>
        <v>0</v>
      </c>
      <c r="BT35" s="187" t="str">
        <f>IFERROR( VLOOKUP( tblMLK2[[#This Row],[JIB ili račun povjerioca]], tblTrezorOpstine[], 4, 0), "")</f>
        <v/>
      </c>
      <c r="BU35" s="187" t="str">
        <f>IF( tblMLK2[[#This Row],[Povjerilac Tip]] = "Opština", VLOOKUP( tblMLK2[[#This Row],[JIB ili račun povjerioca]], tblTrezorOpstine[], 3, 0), "")</f>
        <v/>
      </c>
      <c r="BV35" s="187" t="str">
        <f>IF( AND( NOT( ISNUMBER( SEARCH( "/", LEFT( tblMLK2[[#This Row],[Referenca]], 6)))), ISNUMBER( VALUE( LEFT( tblMLK2[[#This Row],[Referenca]], 6)))), MID( tblMLK2[[#This Row],[Referenca]], 1, 6), "")</f>
        <v/>
      </c>
      <c r="BW35" s="187" t="str">
        <f>IFERROR( VLOOKUP( tblMLK2[[#This Row],[Referenca Prihod]], tblVrstaPrihoda[], 2, 0), "")</f>
        <v/>
      </c>
      <c r="BX35" s="187" t="str">
        <f>IF( tblMLK2[[#This Row],[Javni prihod = Da]], MID( tblMLK2[[#This Row],[Referenca]], 7, 1), "")</f>
        <v/>
      </c>
      <c r="BY35" s="187" t="str">
        <f>IF( ISNUMBER( VALUE( MID( tblMLK2[[#This Row],[Referenca]], 8, 3))), MID( tblMLK2[[#This Row],[Referenca]], 8, 3), "")</f>
        <v/>
      </c>
      <c r="BZ35" s="187" t="str">
        <f>IF( tblMLK2[[#This Row],[Javni prihod = Da]], IFERROR( VLOOKUP( tblMLK2[[#This Row],[Referenca Opština Broj]], tblTrezorOpstine[[Šifra opštine]:[Tip]], 2, 0), ""), "")</f>
        <v/>
      </c>
      <c r="CA35" s="187" t="str">
        <f>IF( tblMLK2[[#This Row],[Javni prihod = Da]], LEFT( tblMLK2[[#This Row],[Napomena]], 7), "")</f>
        <v/>
      </c>
      <c r="CB35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5" s="188" t="str">
        <f>IF( AND( tblMLK2[[#This Row],[Javni prihod = Da]], _DuznikTip = "Opština"), MID( tblMLK2[[#This Row],[Napomena]], 8, 1), "")</f>
        <v/>
      </c>
      <c r="CD35" s="191" t="str">
        <f>IF( AND( tblMLK2[[#This Row],[Javni prihod = Da]], _DuznikTip = "Opština"), MID( tblMLK2[[#This Row],[Napomena]], 9, 13), "")</f>
        <v/>
      </c>
      <c r="CE35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6" spans="1:83" ht="28.5" customHeight="1" x14ac:dyDescent="0.2">
      <c r="A36"/>
      <c r="B36" s="132" t="str">
        <f>HYPERLINK( tblMLK2[[#This Row],[Tekst greške]], IF( tblMLK2[[#This Row],[Prazan red, dozvoljeno.]], "", tblMLK2[[#This Row],[Kolona greške]]))</f>
        <v/>
      </c>
      <c r="C36" s="166">
        <v>16</v>
      </c>
      <c r="D36" s="192"/>
      <c r="E36" s="193"/>
      <c r="F36" s="193"/>
      <c r="G36" s="193"/>
      <c r="H36" s="193"/>
      <c r="I36" s="193"/>
      <c r="J36" s="193"/>
      <c r="K36" s="193"/>
      <c r="L36" s="193"/>
      <c r="M36" s="194"/>
      <c r="N36" s="170"/>
      <c r="O36" s="171"/>
      <c r="P36" s="172"/>
      <c r="Q36" s="173"/>
      <c r="R36" s="171"/>
      <c r="S36" s="172"/>
      <c r="T36" s="173"/>
      <c r="U36" s="171"/>
      <c r="V36" s="174"/>
      <c r="W36" s="172"/>
      <c r="X36" s="173"/>
      <c r="Y36" s="171"/>
      <c r="Z36" s="175"/>
      <c r="AA36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6" s="176"/>
      <c r="AC36" s="177"/>
      <c r="AD36" s="178"/>
      <c r="AE36" s="179"/>
      <c r="AF36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6" s="181"/>
      <c r="AH36" s="182"/>
      <c r="AI36" s="183"/>
      <c r="AJ36" s="184"/>
      <c r="AK36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6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6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6" s="157" t="b">
        <f ca="1">NOT( AND( OFFSET( tblMLK2[[#This Row],[Prazan red, dozvoljeno.]], -1, 0) = TRUE, tblMLK2[[#This Row],[Prazan red, dozvoljeno.]] = FALSE))</f>
        <v>1</v>
      </c>
      <c r="AO36" s="187" t="b">
        <f>LEN( CONCATENATE( tblMLK2[[#This Row],[Povjerilac]])) &gt; 0</f>
        <v>0</v>
      </c>
      <c r="AP36" s="187" t="b">
        <f>LEN( tblMLK2[[#This Row],[JIB ili račun povjerioca]]) = 13</f>
        <v>0</v>
      </c>
      <c r="AQ36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AA36, {1;2;3;4;5;6;7;8;9;10;11;12}, 1))), 11)), FALSE)</f>
        <v>0</v>
      </c>
      <c r="AR36" s="187" t="b">
        <f>_UID &lt;&gt; tblMLK2[[#This Row],[JIB ili račun povjerioca]]</f>
        <v>0</v>
      </c>
      <c r="AS36" s="187" t="b">
        <f>LEN( CONCATENATE( tblMLK2[[#This Row],[Iznos u KM]])) &gt; 0</f>
        <v>0</v>
      </c>
      <c r="AT36" s="187" t="b">
        <f>tblMLK2[[#This Row],[Iznos u KM]] &gt; 0</f>
        <v>0</v>
      </c>
      <c r="AU36" s="187" t="b">
        <f>IF( ISNUMBER( SEARCH( MID( $AT$14, 3, 1), tblMLK2[[#This Row],[Iznos u KM]])), (LEN( tblMLK2[[#This Row],[Iznos u KM]]) - SEARCH( MID( $AT$14, 3, 1), tblMLK2[[#This Row],[Iznos u KM]])) &lt;= 2, TRUE)</f>
        <v>1</v>
      </c>
      <c r="AV36" s="187" t="b">
        <f>IF( tblMLK2[[#This Row],[Avans]] = "Ne", AND( tblMLK2[[#This Row],[Dan]] &lt;&gt; "", tblMLK2[[#This Row],[Mjesec]] &lt;&gt; "", tblMLK2[[#This Row],[Godina]] &lt;&gt; ""), TRUE)</f>
        <v>1</v>
      </c>
      <c r="AW36" s="187" t="b">
        <f>IF( tblMLK2[[#This Row],[Avans]] = "Da", AND( tblMLK2[[#This Row],[Dan]] = "", tblMLK2[[#This Row],[Mjesec]] = "", tblMLK2[[#This Row],[Godina]] = ""), TRUE)</f>
        <v>1</v>
      </c>
      <c r="AX36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6" s="187" t="b">
        <f>tblMLK2[[#This Row],[Avans]] &lt;&gt; ""</f>
        <v>0</v>
      </c>
      <c r="AZ36" s="187" t="b">
        <f>OR( tblMLK2[[#This Row],[Avans]] = "Da", tblMLK2[[#This Row],[Avans]] = "Ne")</f>
        <v>0</v>
      </c>
      <c r="BA36" s="187" t="b">
        <f>tblMLK2[[#This Row],[Javni prihod]] &lt;&gt; ""</f>
        <v>0</v>
      </c>
      <c r="BB36" s="187" t="b">
        <f>OR( tblMLK2[[#This Row],[Javni prihod = Da]], tblMLK2[[#This Row],[Javni prihod]] = "Ne")</f>
        <v>0</v>
      </c>
      <c r="BC36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6" s="187" t="b">
        <f>IF( tblMLK2[[#This Row],[Javni prihod = Da]],  tblMLK2[[#This Row],[Povjerilac Tip]] &lt;&gt; "", TRUE)</f>
        <v>1</v>
      </c>
      <c r="BE36" s="187" t="b">
        <f>LEN( CONCATENATE( tblMLK2[[#This Row],[Referenca]])) &gt; 0</f>
        <v>0</v>
      </c>
      <c r="BF36" s="187" t="b">
        <f>TRIM( tblMLK2[[#This Row],[Referenca]]) = tblMLK2[[#This Row],[Referenca]]</f>
        <v>1</v>
      </c>
      <c r="BG36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6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6" s="187" t="b">
        <f>IF( AND( tblMLK2[[#This Row],[Povjerilac Tip]] =  "Republika Srpska", tblMLK2[[#This Row],[Javni prihod]] = "da"), tblMLK2[[#This Row],[Odgovarajuća Budzetska Organizacija]], TRUE)</f>
        <v>1</v>
      </c>
      <c r="BJ36" s="187" t="b">
        <f>IF( AND( tblMLK2[[#This Row],[Povjerilac Tip]] =  "Opština", tblMLK2[[#This Row],[Javni prihod]] = "da"), tblMLK2[[#This Row],[Odgovarajuća Budzetska Organizacija]], TRUE)</f>
        <v>1</v>
      </c>
      <c r="BK36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6" s="188" t="b">
        <f>IF( AND( tblMLK2[[#This Row],[Javni prihod = Da]], _DuznikTip = "Opština"), tblMLK2[[#This Row],[Validan JIB Budeztske Organizacije]], TRUE)</f>
        <v>1</v>
      </c>
      <c r="BM36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6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6" s="188" t="b">
        <f>IF( tblMLK2[[#This Row],[Prazan red, dozvoljeno.]], TRUE, COUNTIF( tblMLK2[Kljuc reda - Jedinstven red], tblMLK2[[#This Row],[Kljuc reda - Jedinstven red]]) = 1)</f>
        <v>1</v>
      </c>
      <c r="BP36" s="190" t="str">
        <f>IF( AND( tblMLK2[[#This Row],[Kontrola ukupne popunjenosti.]], tblMLK2[[#This Row],[Kontrola ukupne ispravnosti.]]), _IspravanUnos, "Greška kolona: " &amp; HLOOKUP( FALSE, CHOOSE( {1;2}, $AN36:$BO36, AN$19:BO$19), 2, 0) &amp; " (detalji).")</f>
        <v>Ispravan unos.</v>
      </c>
      <c r="BQ36" s="197" t="str">
        <f>IF( AND( tblMLK2[[#This Row],[Kontrola ukupne popunjenosti.]], tblMLK2[[#This Row],[Kontrola ukupne ispravnosti.]]), "", HLOOKUP( FALSE, CHOOSE( {1;2}, $AN36:$BO36, AN$20:BO$20), 2, 0) &amp; REPT( CHAR( 10), 2))</f>
        <v/>
      </c>
      <c r="BR36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6" s="190" t="b">
        <f>tblMLK2[[#This Row],[Javni prihod]] = "Da"</f>
        <v>0</v>
      </c>
      <c r="BT36" s="187" t="str">
        <f>IFERROR( VLOOKUP( tblMLK2[[#This Row],[JIB ili račun povjerioca]], tblTrezorOpstine[], 4, 0), "")</f>
        <v/>
      </c>
      <c r="BU36" s="187" t="str">
        <f>IF( tblMLK2[[#This Row],[Povjerilac Tip]] = "Opština", VLOOKUP( tblMLK2[[#This Row],[JIB ili račun povjerioca]], tblTrezorOpstine[], 3, 0), "")</f>
        <v/>
      </c>
      <c r="BV36" s="187" t="str">
        <f>IF( AND( NOT( ISNUMBER( SEARCH( "/", LEFT( tblMLK2[[#This Row],[Referenca]], 6)))), ISNUMBER( VALUE( LEFT( tblMLK2[[#This Row],[Referenca]], 6)))), MID( tblMLK2[[#This Row],[Referenca]], 1, 6), "")</f>
        <v/>
      </c>
      <c r="BW36" s="187" t="str">
        <f>IFERROR( VLOOKUP( tblMLK2[[#This Row],[Referenca Prihod]], tblVrstaPrihoda[], 2, 0), "")</f>
        <v/>
      </c>
      <c r="BX36" s="187" t="str">
        <f>IF( tblMLK2[[#This Row],[Javni prihod = Da]], MID( tblMLK2[[#This Row],[Referenca]], 7, 1), "")</f>
        <v/>
      </c>
      <c r="BY36" s="187" t="str">
        <f>IF( ISNUMBER( VALUE( MID( tblMLK2[[#This Row],[Referenca]], 8, 3))), MID( tblMLK2[[#This Row],[Referenca]], 8, 3), "")</f>
        <v/>
      </c>
      <c r="BZ36" s="187" t="str">
        <f>IF( tblMLK2[[#This Row],[Javni prihod = Da]], IFERROR( VLOOKUP( tblMLK2[[#This Row],[Referenca Opština Broj]], tblTrezorOpstine[[Šifra opštine]:[Tip]], 2, 0), ""), "")</f>
        <v/>
      </c>
      <c r="CA36" s="187" t="str">
        <f>IF( tblMLK2[[#This Row],[Javni prihod = Da]], LEFT( tblMLK2[[#This Row],[Napomena]], 7), "")</f>
        <v/>
      </c>
      <c r="CB36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6" s="188" t="str">
        <f>IF( AND( tblMLK2[[#This Row],[Javni prihod = Da]], _DuznikTip = "Opština"), MID( tblMLK2[[#This Row],[Napomena]], 8, 1), "")</f>
        <v/>
      </c>
      <c r="CD36" s="191" t="str">
        <f>IF( AND( tblMLK2[[#This Row],[Javni prihod = Da]], _DuznikTip = "Opština"), MID( tblMLK2[[#This Row],[Napomena]], 9, 13), "")</f>
        <v/>
      </c>
      <c r="CE36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7" spans="1:83" ht="28.5" customHeight="1" x14ac:dyDescent="0.2">
      <c r="A37"/>
      <c r="B37" s="132" t="str">
        <f>HYPERLINK( tblMLK2[[#This Row],[Tekst greške]], IF( tblMLK2[[#This Row],[Prazan red, dozvoljeno.]], "", tblMLK2[[#This Row],[Kolona greške]]))</f>
        <v/>
      </c>
      <c r="C37" s="166">
        <v>17</v>
      </c>
      <c r="D37" s="192"/>
      <c r="E37" s="193"/>
      <c r="F37" s="193"/>
      <c r="G37" s="193"/>
      <c r="H37" s="193"/>
      <c r="I37" s="193"/>
      <c r="J37" s="193"/>
      <c r="K37" s="193"/>
      <c r="L37" s="193"/>
      <c r="M37" s="194"/>
      <c r="N37" s="170"/>
      <c r="O37" s="171"/>
      <c r="P37" s="172"/>
      <c r="Q37" s="173"/>
      <c r="R37" s="171"/>
      <c r="S37" s="172"/>
      <c r="T37" s="173"/>
      <c r="U37" s="171"/>
      <c r="V37" s="174"/>
      <c r="W37" s="172"/>
      <c r="X37" s="173"/>
      <c r="Y37" s="171"/>
      <c r="Z37" s="175"/>
      <c r="AA37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7" s="176"/>
      <c r="AC37" s="177"/>
      <c r="AD37" s="178"/>
      <c r="AE37" s="179"/>
      <c r="AF37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7" s="181"/>
      <c r="AH37" s="182"/>
      <c r="AI37" s="183"/>
      <c r="AJ37" s="184"/>
      <c r="AK37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7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7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7" s="157" t="b">
        <f ca="1">NOT( AND( OFFSET( tblMLK2[[#This Row],[Prazan red, dozvoljeno.]], -1, 0) = TRUE, tblMLK2[[#This Row],[Prazan red, dozvoljeno.]] = FALSE))</f>
        <v>1</v>
      </c>
      <c r="AO37" s="187" t="b">
        <f>LEN( CONCATENATE( tblMLK2[[#This Row],[Povjerilac]])) &gt; 0</f>
        <v>0</v>
      </c>
      <c r="AP37" s="187" t="b">
        <f>LEN( tblMLK2[[#This Row],[JIB ili račun povjerioca]]) = 13</f>
        <v>0</v>
      </c>
      <c r="AQ37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AA37, {1;2;3;4;5;6;7;8;9;10;11;12}, 1))), 11)), FALSE)</f>
        <v>0</v>
      </c>
      <c r="AR37" s="187" t="b">
        <f>_UID &lt;&gt; tblMLK2[[#This Row],[JIB ili račun povjerioca]]</f>
        <v>0</v>
      </c>
      <c r="AS37" s="187" t="b">
        <f>LEN( CONCATENATE( tblMLK2[[#This Row],[Iznos u KM]])) &gt; 0</f>
        <v>0</v>
      </c>
      <c r="AT37" s="187" t="b">
        <f>tblMLK2[[#This Row],[Iznos u KM]] &gt; 0</f>
        <v>0</v>
      </c>
      <c r="AU37" s="187" t="b">
        <f>IF( ISNUMBER( SEARCH( MID( $AT$14, 3, 1), tblMLK2[[#This Row],[Iznos u KM]])), (LEN( tblMLK2[[#This Row],[Iznos u KM]]) - SEARCH( MID( $AT$14, 3, 1), tblMLK2[[#This Row],[Iznos u KM]])) &lt;= 2, TRUE)</f>
        <v>1</v>
      </c>
      <c r="AV37" s="187" t="b">
        <f>IF( tblMLK2[[#This Row],[Avans]] = "Ne", AND( tblMLK2[[#This Row],[Dan]] &lt;&gt; "", tblMLK2[[#This Row],[Mjesec]] &lt;&gt; "", tblMLK2[[#This Row],[Godina]] &lt;&gt; ""), TRUE)</f>
        <v>1</v>
      </c>
      <c r="AW37" s="187" t="b">
        <f>IF( tblMLK2[[#This Row],[Avans]] = "Da", AND( tblMLK2[[#This Row],[Dan]] = "", tblMLK2[[#This Row],[Mjesec]] = "", tblMLK2[[#This Row],[Godina]] = ""), TRUE)</f>
        <v>1</v>
      </c>
      <c r="AX37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7" s="187" t="b">
        <f>tblMLK2[[#This Row],[Avans]] &lt;&gt; ""</f>
        <v>0</v>
      </c>
      <c r="AZ37" s="187" t="b">
        <f>OR( tblMLK2[[#This Row],[Avans]] = "Da", tblMLK2[[#This Row],[Avans]] = "Ne")</f>
        <v>0</v>
      </c>
      <c r="BA37" s="187" t="b">
        <f>tblMLK2[[#This Row],[Javni prihod]] &lt;&gt; ""</f>
        <v>0</v>
      </c>
      <c r="BB37" s="187" t="b">
        <f>OR( tblMLK2[[#This Row],[Javni prihod = Da]], tblMLK2[[#This Row],[Javni prihod]] = "Ne")</f>
        <v>0</v>
      </c>
      <c r="BC37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7" s="187" t="b">
        <f>IF( tblMLK2[[#This Row],[Javni prihod = Da]],  tblMLK2[[#This Row],[Povjerilac Tip]] &lt;&gt; "", TRUE)</f>
        <v>1</v>
      </c>
      <c r="BE37" s="187" t="b">
        <f>LEN( CONCATENATE( tblMLK2[[#This Row],[Referenca]])) &gt; 0</f>
        <v>0</v>
      </c>
      <c r="BF37" s="187" t="b">
        <f>TRIM( tblMLK2[[#This Row],[Referenca]]) = tblMLK2[[#This Row],[Referenca]]</f>
        <v>1</v>
      </c>
      <c r="BG37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7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7" s="187" t="b">
        <f>IF( AND( tblMLK2[[#This Row],[Povjerilac Tip]] =  "Republika Srpska", tblMLK2[[#This Row],[Javni prihod]] = "da"), tblMLK2[[#This Row],[Odgovarajuća Budzetska Organizacija]], TRUE)</f>
        <v>1</v>
      </c>
      <c r="BJ37" s="187" t="b">
        <f>IF( AND( tblMLK2[[#This Row],[Povjerilac Tip]] =  "Opština", tblMLK2[[#This Row],[Javni prihod]] = "da"), tblMLK2[[#This Row],[Odgovarajuća Budzetska Organizacija]], TRUE)</f>
        <v>1</v>
      </c>
      <c r="BK37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7" s="188" t="b">
        <f>IF( AND( tblMLK2[[#This Row],[Javni prihod = Da]], _DuznikTip = "Opština"), tblMLK2[[#This Row],[Validan JIB Budeztske Organizacije]], TRUE)</f>
        <v>1</v>
      </c>
      <c r="BM37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7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7" s="188" t="b">
        <f>IF( tblMLK2[[#This Row],[Prazan red, dozvoljeno.]], TRUE, COUNTIF( tblMLK2[Kljuc reda - Jedinstven red], tblMLK2[[#This Row],[Kljuc reda - Jedinstven red]]) = 1)</f>
        <v>1</v>
      </c>
      <c r="BP37" s="190" t="str">
        <f>IF( AND( tblMLK2[[#This Row],[Kontrola ukupne popunjenosti.]], tblMLK2[[#This Row],[Kontrola ukupne ispravnosti.]]), _IspravanUnos, "Greška kolona: " &amp; HLOOKUP( FALSE, CHOOSE( {1;2}, $AN37:$BO37, AN$19:BO$19), 2, 0) &amp; " (detalji).")</f>
        <v>Ispravan unos.</v>
      </c>
      <c r="BQ37" s="197" t="str">
        <f>IF( AND( tblMLK2[[#This Row],[Kontrola ukupne popunjenosti.]], tblMLK2[[#This Row],[Kontrola ukupne ispravnosti.]]), "", HLOOKUP( FALSE, CHOOSE( {1;2}, $AN37:$BO37, AN$20:BO$20), 2, 0) &amp; REPT( CHAR( 10), 2))</f>
        <v/>
      </c>
      <c r="BR37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7" s="190" t="b">
        <f>tblMLK2[[#This Row],[Javni prihod]] = "Da"</f>
        <v>0</v>
      </c>
      <c r="BT37" s="187" t="str">
        <f>IFERROR( VLOOKUP( tblMLK2[[#This Row],[JIB ili račun povjerioca]], tblTrezorOpstine[], 4, 0), "")</f>
        <v/>
      </c>
      <c r="BU37" s="187" t="str">
        <f>IF( tblMLK2[[#This Row],[Povjerilac Tip]] = "Opština", VLOOKUP( tblMLK2[[#This Row],[JIB ili račun povjerioca]], tblTrezorOpstine[], 3, 0), "")</f>
        <v/>
      </c>
      <c r="BV37" s="187" t="str">
        <f>IF( AND( NOT( ISNUMBER( SEARCH( "/", LEFT( tblMLK2[[#This Row],[Referenca]], 6)))), ISNUMBER( VALUE( LEFT( tblMLK2[[#This Row],[Referenca]], 6)))), MID( tblMLK2[[#This Row],[Referenca]], 1, 6), "")</f>
        <v/>
      </c>
      <c r="BW37" s="187" t="str">
        <f>IFERROR( VLOOKUP( tblMLK2[[#This Row],[Referenca Prihod]], tblVrstaPrihoda[], 2, 0), "")</f>
        <v/>
      </c>
      <c r="BX37" s="187" t="str">
        <f>IF( tblMLK2[[#This Row],[Javni prihod = Da]], MID( tblMLK2[[#This Row],[Referenca]], 7, 1), "")</f>
        <v/>
      </c>
      <c r="BY37" s="187" t="str">
        <f>IF( ISNUMBER( VALUE( MID( tblMLK2[[#This Row],[Referenca]], 8, 3))), MID( tblMLK2[[#This Row],[Referenca]], 8, 3), "")</f>
        <v/>
      </c>
      <c r="BZ37" s="187" t="str">
        <f>IF( tblMLK2[[#This Row],[Javni prihod = Da]], IFERROR( VLOOKUP( tblMLK2[[#This Row],[Referenca Opština Broj]], tblTrezorOpstine[[Šifra opštine]:[Tip]], 2, 0), ""), "")</f>
        <v/>
      </c>
      <c r="CA37" s="187" t="str">
        <f>IF( tblMLK2[[#This Row],[Javni prihod = Da]], LEFT( tblMLK2[[#This Row],[Napomena]], 7), "")</f>
        <v/>
      </c>
      <c r="CB37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7" s="188" t="str">
        <f>IF( AND( tblMLK2[[#This Row],[Javni prihod = Da]], _DuznikTip = "Opština"), MID( tblMLK2[[#This Row],[Napomena]], 8, 1), "")</f>
        <v/>
      </c>
      <c r="CD37" s="191" t="str">
        <f>IF( AND( tblMLK2[[#This Row],[Javni prihod = Da]], _DuznikTip = "Opština"), MID( tblMLK2[[#This Row],[Napomena]], 9, 13), "")</f>
        <v/>
      </c>
      <c r="CE37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8" spans="1:83" ht="28.5" customHeight="1" x14ac:dyDescent="0.2">
      <c r="A38"/>
      <c r="B38" s="132" t="str">
        <f>HYPERLINK( tblMLK2[[#This Row],[Tekst greške]], IF( tblMLK2[[#This Row],[Prazan red, dozvoljeno.]], "", tblMLK2[[#This Row],[Kolona greške]]))</f>
        <v/>
      </c>
      <c r="C38" s="166">
        <v>18</v>
      </c>
      <c r="D38" s="192"/>
      <c r="E38" s="193"/>
      <c r="F38" s="193"/>
      <c r="G38" s="193"/>
      <c r="H38" s="193"/>
      <c r="I38" s="193"/>
      <c r="J38" s="193"/>
      <c r="K38" s="193"/>
      <c r="L38" s="193"/>
      <c r="M38" s="194"/>
      <c r="N38" s="170"/>
      <c r="O38" s="171"/>
      <c r="P38" s="172"/>
      <c r="Q38" s="173"/>
      <c r="R38" s="171"/>
      <c r="S38" s="172"/>
      <c r="T38" s="173"/>
      <c r="U38" s="171"/>
      <c r="V38" s="174"/>
      <c r="W38" s="172"/>
      <c r="X38" s="173"/>
      <c r="Y38" s="171"/>
      <c r="Z38" s="175"/>
      <c r="AA38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8" s="176"/>
      <c r="AC38" s="177"/>
      <c r="AD38" s="178"/>
      <c r="AE38" s="179"/>
      <c r="AF38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8" s="181"/>
      <c r="AH38" s="182"/>
      <c r="AI38" s="183"/>
      <c r="AJ38" s="184"/>
      <c r="AK38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8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8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8" s="157" t="b">
        <f ca="1">NOT( AND( OFFSET( tblMLK2[[#This Row],[Prazan red, dozvoljeno.]], -1, 0) = TRUE, tblMLK2[[#This Row],[Prazan red, dozvoljeno.]] = FALSE))</f>
        <v>1</v>
      </c>
      <c r="AO38" s="187" t="b">
        <f>LEN( CONCATENATE( tblMLK2[[#This Row],[Povjerilac]])) &gt; 0</f>
        <v>0</v>
      </c>
      <c r="AP38" s="187" t="b">
        <f>LEN( tblMLK2[[#This Row],[JIB ili račun povjerioca]]) = 13</f>
        <v>0</v>
      </c>
      <c r="AQ38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AA38, {1;2;3;4;5;6;7;8;9;10;11;12}, 1))), 11)), FALSE)</f>
        <v>0</v>
      </c>
      <c r="AR38" s="187" t="b">
        <f>_UID &lt;&gt; tblMLK2[[#This Row],[JIB ili račun povjerioca]]</f>
        <v>0</v>
      </c>
      <c r="AS38" s="187" t="b">
        <f>LEN( CONCATENATE( tblMLK2[[#This Row],[Iznos u KM]])) &gt; 0</f>
        <v>0</v>
      </c>
      <c r="AT38" s="187" t="b">
        <f>tblMLK2[[#This Row],[Iznos u KM]] &gt; 0</f>
        <v>0</v>
      </c>
      <c r="AU38" s="187" t="b">
        <f>IF( ISNUMBER( SEARCH( MID( $AT$14, 3, 1), tblMLK2[[#This Row],[Iznos u KM]])), (LEN( tblMLK2[[#This Row],[Iznos u KM]]) - SEARCH( MID( $AT$14, 3, 1), tblMLK2[[#This Row],[Iznos u KM]])) &lt;= 2, TRUE)</f>
        <v>1</v>
      </c>
      <c r="AV38" s="187" t="b">
        <f>IF( tblMLK2[[#This Row],[Avans]] = "Ne", AND( tblMLK2[[#This Row],[Dan]] &lt;&gt; "", tblMLK2[[#This Row],[Mjesec]] &lt;&gt; "", tblMLK2[[#This Row],[Godina]] &lt;&gt; ""), TRUE)</f>
        <v>1</v>
      </c>
      <c r="AW38" s="187" t="b">
        <f>IF( tblMLK2[[#This Row],[Avans]] = "Da", AND( tblMLK2[[#This Row],[Dan]] = "", tblMLK2[[#This Row],[Mjesec]] = "", tblMLK2[[#This Row],[Godina]] = ""), TRUE)</f>
        <v>1</v>
      </c>
      <c r="AX38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8" s="187" t="b">
        <f>tblMLK2[[#This Row],[Avans]] &lt;&gt; ""</f>
        <v>0</v>
      </c>
      <c r="AZ38" s="187" t="b">
        <f>OR( tblMLK2[[#This Row],[Avans]] = "Da", tblMLK2[[#This Row],[Avans]] = "Ne")</f>
        <v>0</v>
      </c>
      <c r="BA38" s="187" t="b">
        <f>tblMLK2[[#This Row],[Javni prihod]] &lt;&gt; ""</f>
        <v>0</v>
      </c>
      <c r="BB38" s="187" t="b">
        <f>OR( tblMLK2[[#This Row],[Javni prihod = Da]], tblMLK2[[#This Row],[Javni prihod]] = "Ne")</f>
        <v>0</v>
      </c>
      <c r="BC38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8" s="187" t="b">
        <f>IF( tblMLK2[[#This Row],[Javni prihod = Da]],  tblMLK2[[#This Row],[Povjerilac Tip]] &lt;&gt; "", TRUE)</f>
        <v>1</v>
      </c>
      <c r="BE38" s="187" t="b">
        <f>LEN( CONCATENATE( tblMLK2[[#This Row],[Referenca]])) &gt; 0</f>
        <v>0</v>
      </c>
      <c r="BF38" s="187" t="b">
        <f>TRIM( tblMLK2[[#This Row],[Referenca]]) = tblMLK2[[#This Row],[Referenca]]</f>
        <v>1</v>
      </c>
      <c r="BG38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8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8" s="187" t="b">
        <f>IF( AND( tblMLK2[[#This Row],[Povjerilac Tip]] =  "Republika Srpska", tblMLK2[[#This Row],[Javni prihod]] = "da"), tblMLK2[[#This Row],[Odgovarajuća Budzetska Organizacija]], TRUE)</f>
        <v>1</v>
      </c>
      <c r="BJ38" s="187" t="b">
        <f>IF( AND( tblMLK2[[#This Row],[Povjerilac Tip]] =  "Opština", tblMLK2[[#This Row],[Javni prihod]] = "da"), tblMLK2[[#This Row],[Odgovarajuća Budzetska Organizacija]], TRUE)</f>
        <v>1</v>
      </c>
      <c r="BK38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8" s="188" t="b">
        <f>IF( AND( tblMLK2[[#This Row],[Javni prihod = Da]], _DuznikTip = "Opština"), tblMLK2[[#This Row],[Validan JIB Budeztske Organizacije]], TRUE)</f>
        <v>1</v>
      </c>
      <c r="BM38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8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8" s="188" t="b">
        <f>IF( tblMLK2[[#This Row],[Prazan red, dozvoljeno.]], TRUE, COUNTIF( tblMLK2[Kljuc reda - Jedinstven red], tblMLK2[[#This Row],[Kljuc reda - Jedinstven red]]) = 1)</f>
        <v>1</v>
      </c>
      <c r="BP38" s="190" t="str">
        <f>IF( AND( tblMLK2[[#This Row],[Kontrola ukupne popunjenosti.]], tblMLK2[[#This Row],[Kontrola ukupne ispravnosti.]]), _IspravanUnos, "Greška kolona: " &amp; HLOOKUP( FALSE, CHOOSE( {1;2}, $AN38:$BO38, AN$19:BO$19), 2, 0) &amp; " (detalji).")</f>
        <v>Ispravan unos.</v>
      </c>
      <c r="BQ38" s="197" t="str">
        <f>IF( AND( tblMLK2[[#This Row],[Kontrola ukupne popunjenosti.]], tblMLK2[[#This Row],[Kontrola ukupne ispravnosti.]]), "", HLOOKUP( FALSE, CHOOSE( {1;2}, $AN38:$BO38, AN$20:BO$20), 2, 0) &amp; REPT( CHAR( 10), 2))</f>
        <v/>
      </c>
      <c r="BR38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8" s="190" t="b">
        <f>tblMLK2[[#This Row],[Javni prihod]] = "Da"</f>
        <v>0</v>
      </c>
      <c r="BT38" s="187" t="str">
        <f>IFERROR( VLOOKUP( tblMLK2[[#This Row],[JIB ili račun povjerioca]], tblTrezorOpstine[], 4, 0), "")</f>
        <v/>
      </c>
      <c r="BU38" s="187" t="str">
        <f>IF( tblMLK2[[#This Row],[Povjerilac Tip]] = "Opština", VLOOKUP( tblMLK2[[#This Row],[JIB ili račun povjerioca]], tblTrezorOpstine[], 3, 0), "")</f>
        <v/>
      </c>
      <c r="BV38" s="187" t="str">
        <f>IF( AND( NOT( ISNUMBER( SEARCH( "/", LEFT( tblMLK2[[#This Row],[Referenca]], 6)))), ISNUMBER( VALUE( LEFT( tblMLK2[[#This Row],[Referenca]], 6)))), MID( tblMLK2[[#This Row],[Referenca]], 1, 6), "")</f>
        <v/>
      </c>
      <c r="BW38" s="187" t="str">
        <f>IFERROR( VLOOKUP( tblMLK2[[#This Row],[Referenca Prihod]], tblVrstaPrihoda[], 2, 0), "")</f>
        <v/>
      </c>
      <c r="BX38" s="187" t="str">
        <f>IF( tblMLK2[[#This Row],[Javni prihod = Da]], MID( tblMLK2[[#This Row],[Referenca]], 7, 1), "")</f>
        <v/>
      </c>
      <c r="BY38" s="187" t="str">
        <f>IF( ISNUMBER( VALUE( MID( tblMLK2[[#This Row],[Referenca]], 8, 3))), MID( tblMLK2[[#This Row],[Referenca]], 8, 3), "")</f>
        <v/>
      </c>
      <c r="BZ38" s="187" t="str">
        <f>IF( tblMLK2[[#This Row],[Javni prihod = Da]], IFERROR( VLOOKUP( tblMLK2[[#This Row],[Referenca Opština Broj]], tblTrezorOpstine[[Šifra opštine]:[Tip]], 2, 0), ""), "")</f>
        <v/>
      </c>
      <c r="CA38" s="187" t="str">
        <f>IF( tblMLK2[[#This Row],[Javni prihod = Da]], LEFT( tblMLK2[[#This Row],[Napomena]], 7), "")</f>
        <v/>
      </c>
      <c r="CB38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8" s="188" t="str">
        <f>IF( AND( tblMLK2[[#This Row],[Javni prihod = Da]], _DuznikTip = "Opština"), MID( tblMLK2[[#This Row],[Napomena]], 8, 1), "")</f>
        <v/>
      </c>
      <c r="CD38" s="191" t="str">
        <f>IF( AND( tblMLK2[[#This Row],[Javni prihod = Da]], _DuznikTip = "Opština"), MID( tblMLK2[[#This Row],[Napomena]], 9, 13), "")</f>
        <v/>
      </c>
      <c r="CE38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39" spans="1:83" ht="28.5" customHeight="1" x14ac:dyDescent="0.2">
      <c r="A39"/>
      <c r="B39" s="132" t="str">
        <f>HYPERLINK( tblMLK2[[#This Row],[Tekst greške]], IF( tblMLK2[[#This Row],[Prazan red, dozvoljeno.]], "", tblMLK2[[#This Row],[Kolona greške]]))</f>
        <v/>
      </c>
      <c r="C39" s="166">
        <v>19</v>
      </c>
      <c r="D39" s="192"/>
      <c r="E39" s="193"/>
      <c r="F39" s="193"/>
      <c r="G39" s="193"/>
      <c r="H39" s="193"/>
      <c r="I39" s="193"/>
      <c r="J39" s="193"/>
      <c r="K39" s="193"/>
      <c r="L39" s="193"/>
      <c r="M39" s="194"/>
      <c r="N39" s="170"/>
      <c r="O39" s="171"/>
      <c r="P39" s="172"/>
      <c r="Q39" s="173"/>
      <c r="R39" s="171"/>
      <c r="S39" s="172"/>
      <c r="T39" s="173"/>
      <c r="U39" s="171"/>
      <c r="V39" s="174"/>
      <c r="W39" s="172"/>
      <c r="X39" s="173"/>
      <c r="Y39" s="171"/>
      <c r="Z39" s="175"/>
      <c r="AA39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39" s="176"/>
      <c r="AC39" s="177"/>
      <c r="AD39" s="178"/>
      <c r="AE39" s="179"/>
      <c r="AF39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39" s="181"/>
      <c r="AH39" s="182"/>
      <c r="AI39" s="183"/>
      <c r="AJ39" s="184"/>
      <c r="AK39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39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39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39" s="157" t="b">
        <f ca="1">NOT( AND( OFFSET( tblMLK2[[#This Row],[Prazan red, dozvoljeno.]], -1, 0) = TRUE, tblMLK2[[#This Row],[Prazan red, dozvoljeno.]] = FALSE))</f>
        <v>1</v>
      </c>
      <c r="AO39" s="187" t="b">
        <f>LEN( CONCATENATE( tblMLK2[[#This Row],[Povjerilac]])) &gt; 0</f>
        <v>0</v>
      </c>
      <c r="AP39" s="187" t="b">
        <f>LEN( tblMLK2[[#This Row],[JIB ili račun povjerioca]]) = 13</f>
        <v>0</v>
      </c>
      <c r="AQ39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AA39, {1;2;3;4;5;6;7;8;9;10;11;12}, 1))), 11)), FALSE)</f>
        <v>0</v>
      </c>
      <c r="AR39" s="187" t="b">
        <f>_UID &lt;&gt; tblMLK2[[#This Row],[JIB ili račun povjerioca]]</f>
        <v>0</v>
      </c>
      <c r="AS39" s="187" t="b">
        <f>LEN( CONCATENATE( tblMLK2[[#This Row],[Iznos u KM]])) &gt; 0</f>
        <v>0</v>
      </c>
      <c r="AT39" s="187" t="b">
        <f>tblMLK2[[#This Row],[Iznos u KM]] &gt; 0</f>
        <v>0</v>
      </c>
      <c r="AU39" s="187" t="b">
        <f>IF( ISNUMBER( SEARCH( MID( $AT$14, 3, 1), tblMLK2[[#This Row],[Iznos u KM]])), (LEN( tblMLK2[[#This Row],[Iznos u KM]]) - SEARCH( MID( $AT$14, 3, 1), tblMLK2[[#This Row],[Iznos u KM]])) &lt;= 2, TRUE)</f>
        <v>1</v>
      </c>
      <c r="AV39" s="187" t="b">
        <f>IF( tblMLK2[[#This Row],[Avans]] = "Ne", AND( tblMLK2[[#This Row],[Dan]] &lt;&gt; "", tblMLK2[[#This Row],[Mjesec]] &lt;&gt; "", tblMLK2[[#This Row],[Godina]] &lt;&gt; ""), TRUE)</f>
        <v>1</v>
      </c>
      <c r="AW39" s="187" t="b">
        <f>IF( tblMLK2[[#This Row],[Avans]] = "Da", AND( tblMLK2[[#This Row],[Dan]] = "", tblMLK2[[#This Row],[Mjesec]] = "", tblMLK2[[#This Row],[Godina]] = ""), TRUE)</f>
        <v>1</v>
      </c>
      <c r="AX39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39" s="187" t="b">
        <f>tblMLK2[[#This Row],[Avans]] &lt;&gt; ""</f>
        <v>0</v>
      </c>
      <c r="AZ39" s="187" t="b">
        <f>OR( tblMLK2[[#This Row],[Avans]] = "Da", tblMLK2[[#This Row],[Avans]] = "Ne")</f>
        <v>0</v>
      </c>
      <c r="BA39" s="187" t="b">
        <f>tblMLK2[[#This Row],[Javni prihod]] &lt;&gt; ""</f>
        <v>0</v>
      </c>
      <c r="BB39" s="187" t="b">
        <f>OR( tblMLK2[[#This Row],[Javni prihod = Da]], tblMLK2[[#This Row],[Javni prihod]] = "Ne")</f>
        <v>0</v>
      </c>
      <c r="BC39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39" s="187" t="b">
        <f>IF( tblMLK2[[#This Row],[Javni prihod = Da]],  tblMLK2[[#This Row],[Povjerilac Tip]] &lt;&gt; "", TRUE)</f>
        <v>1</v>
      </c>
      <c r="BE39" s="187" t="b">
        <f>LEN( CONCATENATE( tblMLK2[[#This Row],[Referenca]])) &gt; 0</f>
        <v>0</v>
      </c>
      <c r="BF39" s="187" t="b">
        <f>TRIM( tblMLK2[[#This Row],[Referenca]]) = tblMLK2[[#This Row],[Referenca]]</f>
        <v>1</v>
      </c>
      <c r="BG39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39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39" s="187" t="b">
        <f>IF( AND( tblMLK2[[#This Row],[Povjerilac Tip]] =  "Republika Srpska", tblMLK2[[#This Row],[Javni prihod]] = "da"), tblMLK2[[#This Row],[Odgovarajuća Budzetska Organizacija]], TRUE)</f>
        <v>1</v>
      </c>
      <c r="BJ39" s="187" t="b">
        <f>IF( AND( tblMLK2[[#This Row],[Povjerilac Tip]] =  "Opština", tblMLK2[[#This Row],[Javni prihod]] = "da"), tblMLK2[[#This Row],[Odgovarajuća Budzetska Organizacija]], TRUE)</f>
        <v>1</v>
      </c>
      <c r="BK39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39" s="188" t="b">
        <f>IF( AND( tblMLK2[[#This Row],[Javni prihod = Da]], _DuznikTip = "Opština"), tblMLK2[[#This Row],[Validan JIB Budeztske Organizacije]], TRUE)</f>
        <v>1</v>
      </c>
      <c r="BM39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39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39" s="188" t="b">
        <f>IF( tblMLK2[[#This Row],[Prazan red, dozvoljeno.]], TRUE, COUNTIF( tblMLK2[Kljuc reda - Jedinstven red], tblMLK2[[#This Row],[Kljuc reda - Jedinstven red]]) = 1)</f>
        <v>1</v>
      </c>
      <c r="BP39" s="190" t="str">
        <f>IF( AND( tblMLK2[[#This Row],[Kontrola ukupne popunjenosti.]], tblMLK2[[#This Row],[Kontrola ukupne ispravnosti.]]), _IspravanUnos, "Greška kolona: " &amp; HLOOKUP( FALSE, CHOOSE( {1;2}, $AN39:$BO39, AN$19:BO$19), 2, 0) &amp; " (detalji).")</f>
        <v>Ispravan unos.</v>
      </c>
      <c r="BQ39" s="197" t="str">
        <f>IF( AND( tblMLK2[[#This Row],[Kontrola ukupne popunjenosti.]], tblMLK2[[#This Row],[Kontrola ukupne ispravnosti.]]), "", HLOOKUP( FALSE, CHOOSE( {1;2}, $AN39:$BO39, AN$20:BO$20), 2, 0) &amp; REPT( CHAR( 10), 2))</f>
        <v/>
      </c>
      <c r="BR39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39" s="190" t="b">
        <f>tblMLK2[[#This Row],[Javni prihod]] = "Da"</f>
        <v>0</v>
      </c>
      <c r="BT39" s="187" t="str">
        <f>IFERROR( VLOOKUP( tblMLK2[[#This Row],[JIB ili račun povjerioca]], tblTrezorOpstine[], 4, 0), "")</f>
        <v/>
      </c>
      <c r="BU39" s="187" t="str">
        <f>IF( tblMLK2[[#This Row],[Povjerilac Tip]] = "Opština", VLOOKUP( tblMLK2[[#This Row],[JIB ili račun povjerioca]], tblTrezorOpstine[], 3, 0), "")</f>
        <v/>
      </c>
      <c r="BV39" s="187" t="str">
        <f>IF( AND( NOT( ISNUMBER( SEARCH( "/", LEFT( tblMLK2[[#This Row],[Referenca]], 6)))), ISNUMBER( VALUE( LEFT( tblMLK2[[#This Row],[Referenca]], 6)))), MID( tblMLK2[[#This Row],[Referenca]], 1, 6), "")</f>
        <v/>
      </c>
      <c r="BW39" s="187" t="str">
        <f>IFERROR( VLOOKUP( tblMLK2[[#This Row],[Referenca Prihod]], tblVrstaPrihoda[], 2, 0), "")</f>
        <v/>
      </c>
      <c r="BX39" s="187" t="str">
        <f>IF( tblMLK2[[#This Row],[Javni prihod = Da]], MID( tblMLK2[[#This Row],[Referenca]], 7, 1), "")</f>
        <v/>
      </c>
      <c r="BY39" s="187" t="str">
        <f>IF( ISNUMBER( VALUE( MID( tblMLK2[[#This Row],[Referenca]], 8, 3))), MID( tblMLK2[[#This Row],[Referenca]], 8, 3), "")</f>
        <v/>
      </c>
      <c r="BZ39" s="187" t="str">
        <f>IF( tblMLK2[[#This Row],[Javni prihod = Da]], IFERROR( VLOOKUP( tblMLK2[[#This Row],[Referenca Opština Broj]], tblTrezorOpstine[[Šifra opštine]:[Tip]], 2, 0), ""), "")</f>
        <v/>
      </c>
      <c r="CA39" s="187" t="str">
        <f>IF( tblMLK2[[#This Row],[Javni prihod = Da]], LEFT( tblMLK2[[#This Row],[Napomena]], 7), "")</f>
        <v/>
      </c>
      <c r="CB39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39" s="188" t="str">
        <f>IF( AND( tblMLK2[[#This Row],[Javni prihod = Da]], _DuznikTip = "Opština"), MID( tblMLK2[[#This Row],[Napomena]], 8, 1), "")</f>
        <v/>
      </c>
      <c r="CD39" s="191" t="str">
        <f>IF( AND( tblMLK2[[#This Row],[Javni prihod = Da]], _DuznikTip = "Opština"), MID( tblMLK2[[#This Row],[Napomena]], 9, 13), "")</f>
        <v/>
      </c>
      <c r="CE39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0" spans="1:83" ht="28.5" customHeight="1" x14ac:dyDescent="0.2">
      <c r="A40"/>
      <c r="B40" s="132" t="str">
        <f>HYPERLINK( tblMLK2[[#This Row],[Tekst greške]], IF( tblMLK2[[#This Row],[Prazan red, dozvoljeno.]], "", tblMLK2[[#This Row],[Kolona greške]]))</f>
        <v/>
      </c>
      <c r="C40" s="166">
        <v>20</v>
      </c>
      <c r="D40" s="192"/>
      <c r="E40" s="193"/>
      <c r="F40" s="193"/>
      <c r="G40" s="193"/>
      <c r="H40" s="193"/>
      <c r="I40" s="193"/>
      <c r="J40" s="193"/>
      <c r="K40" s="193"/>
      <c r="L40" s="193"/>
      <c r="M40" s="194"/>
      <c r="N40" s="170"/>
      <c r="O40" s="171"/>
      <c r="P40" s="172"/>
      <c r="Q40" s="173"/>
      <c r="R40" s="171"/>
      <c r="S40" s="172"/>
      <c r="T40" s="173"/>
      <c r="U40" s="171"/>
      <c r="V40" s="174"/>
      <c r="W40" s="172"/>
      <c r="X40" s="173"/>
      <c r="Y40" s="171"/>
      <c r="Z40" s="175"/>
      <c r="AA40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0" s="176"/>
      <c r="AC40" s="177"/>
      <c r="AD40" s="178"/>
      <c r="AE40" s="179"/>
      <c r="AF40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0" s="181"/>
      <c r="AH40" s="182"/>
      <c r="AI40" s="183"/>
      <c r="AJ40" s="184"/>
      <c r="AK40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0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0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0" s="157" t="b">
        <f ca="1">NOT( AND( OFFSET( tblMLK2[[#This Row],[Prazan red, dozvoljeno.]], -1, 0) = TRUE, tblMLK2[[#This Row],[Prazan red, dozvoljeno.]] = FALSE))</f>
        <v>1</v>
      </c>
      <c r="AO40" s="187" t="b">
        <f>LEN( CONCATENATE( tblMLK2[[#This Row],[Povjerilac]])) &gt; 0</f>
        <v>0</v>
      </c>
      <c r="AP40" s="187" t="b">
        <f>LEN( tblMLK2[[#This Row],[JIB ili račun povjerioca]]) = 13</f>
        <v>0</v>
      </c>
      <c r="AQ40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AA40, {1;2;3;4;5;6;7;8;9;10;11;12}, 1))), 11)), FALSE)</f>
        <v>0</v>
      </c>
      <c r="AR40" s="187" t="b">
        <f>_UID &lt;&gt; tblMLK2[[#This Row],[JIB ili račun povjerioca]]</f>
        <v>0</v>
      </c>
      <c r="AS40" s="187" t="b">
        <f>LEN( CONCATENATE( tblMLK2[[#This Row],[Iznos u KM]])) &gt; 0</f>
        <v>0</v>
      </c>
      <c r="AT40" s="187" t="b">
        <f>tblMLK2[[#This Row],[Iznos u KM]] &gt; 0</f>
        <v>0</v>
      </c>
      <c r="AU40" s="187" t="b">
        <f>IF( ISNUMBER( SEARCH( MID( $AT$14, 3, 1), tblMLK2[[#This Row],[Iznos u KM]])), (LEN( tblMLK2[[#This Row],[Iznos u KM]]) - SEARCH( MID( $AT$14, 3, 1), tblMLK2[[#This Row],[Iznos u KM]])) &lt;= 2, TRUE)</f>
        <v>1</v>
      </c>
      <c r="AV40" s="187" t="b">
        <f>IF( tblMLK2[[#This Row],[Avans]] = "Ne", AND( tblMLK2[[#This Row],[Dan]] &lt;&gt; "", tblMLK2[[#This Row],[Mjesec]] &lt;&gt; "", tblMLK2[[#This Row],[Godina]] &lt;&gt; ""), TRUE)</f>
        <v>1</v>
      </c>
      <c r="AW40" s="187" t="b">
        <f>IF( tblMLK2[[#This Row],[Avans]] = "Da", AND( tblMLK2[[#This Row],[Dan]] = "", tblMLK2[[#This Row],[Mjesec]] = "", tblMLK2[[#This Row],[Godina]] = ""), TRUE)</f>
        <v>1</v>
      </c>
      <c r="AX40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0" s="187" t="b">
        <f>tblMLK2[[#This Row],[Avans]] &lt;&gt; ""</f>
        <v>0</v>
      </c>
      <c r="AZ40" s="187" t="b">
        <f>OR( tblMLK2[[#This Row],[Avans]] = "Da", tblMLK2[[#This Row],[Avans]] = "Ne")</f>
        <v>0</v>
      </c>
      <c r="BA40" s="187" t="b">
        <f>tblMLK2[[#This Row],[Javni prihod]] &lt;&gt; ""</f>
        <v>0</v>
      </c>
      <c r="BB40" s="187" t="b">
        <f>OR( tblMLK2[[#This Row],[Javni prihod = Da]], tblMLK2[[#This Row],[Javni prihod]] = "Ne")</f>
        <v>0</v>
      </c>
      <c r="BC40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0" s="187" t="b">
        <f>IF( tblMLK2[[#This Row],[Javni prihod = Da]],  tblMLK2[[#This Row],[Povjerilac Tip]] &lt;&gt; "", TRUE)</f>
        <v>1</v>
      </c>
      <c r="BE40" s="187" t="b">
        <f>LEN( CONCATENATE( tblMLK2[[#This Row],[Referenca]])) &gt; 0</f>
        <v>0</v>
      </c>
      <c r="BF40" s="187" t="b">
        <f>TRIM( tblMLK2[[#This Row],[Referenca]]) = tblMLK2[[#This Row],[Referenca]]</f>
        <v>1</v>
      </c>
      <c r="BG40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0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0" s="187" t="b">
        <f>IF( AND( tblMLK2[[#This Row],[Povjerilac Tip]] =  "Republika Srpska", tblMLK2[[#This Row],[Javni prihod]] = "da"), tblMLK2[[#This Row],[Odgovarajuća Budzetska Organizacija]], TRUE)</f>
        <v>1</v>
      </c>
      <c r="BJ40" s="187" t="b">
        <f>IF( AND( tblMLK2[[#This Row],[Povjerilac Tip]] =  "Opština", tblMLK2[[#This Row],[Javni prihod]] = "da"), tblMLK2[[#This Row],[Odgovarajuća Budzetska Organizacija]], TRUE)</f>
        <v>1</v>
      </c>
      <c r="BK40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0" s="188" t="b">
        <f>IF( AND( tblMLK2[[#This Row],[Javni prihod = Da]], _DuznikTip = "Opština"), tblMLK2[[#This Row],[Validan JIB Budeztske Organizacije]], TRUE)</f>
        <v>1</v>
      </c>
      <c r="BM40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0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0" s="188" t="b">
        <f>IF( tblMLK2[[#This Row],[Prazan red, dozvoljeno.]], TRUE, COUNTIF( tblMLK2[Kljuc reda - Jedinstven red], tblMLK2[[#This Row],[Kljuc reda - Jedinstven red]]) = 1)</f>
        <v>1</v>
      </c>
      <c r="BP40" s="190" t="str">
        <f>IF( AND( tblMLK2[[#This Row],[Kontrola ukupne popunjenosti.]], tblMLK2[[#This Row],[Kontrola ukupne ispravnosti.]]), _IspravanUnos, "Greška kolona: " &amp; HLOOKUP( FALSE, CHOOSE( {1;2}, $AN40:$BO40, AN$19:BO$19), 2, 0) &amp; " (detalji).")</f>
        <v>Ispravan unos.</v>
      </c>
      <c r="BQ40" s="197" t="str">
        <f>IF( AND( tblMLK2[[#This Row],[Kontrola ukupne popunjenosti.]], tblMLK2[[#This Row],[Kontrola ukupne ispravnosti.]]), "", HLOOKUP( FALSE, CHOOSE( {1;2}, $AN40:$BO40, AN$20:BO$20), 2, 0) &amp; REPT( CHAR( 10), 2))</f>
        <v/>
      </c>
      <c r="BR40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0" s="190" t="b">
        <f>tblMLK2[[#This Row],[Javni prihod]] = "Da"</f>
        <v>0</v>
      </c>
      <c r="BT40" s="187" t="str">
        <f>IFERROR( VLOOKUP( tblMLK2[[#This Row],[JIB ili račun povjerioca]], tblTrezorOpstine[], 4, 0), "")</f>
        <v/>
      </c>
      <c r="BU40" s="187" t="str">
        <f>IF( tblMLK2[[#This Row],[Povjerilac Tip]] = "Opština", VLOOKUP( tblMLK2[[#This Row],[JIB ili račun povjerioca]], tblTrezorOpstine[], 3, 0), "")</f>
        <v/>
      </c>
      <c r="BV40" s="187" t="str">
        <f>IF( AND( NOT( ISNUMBER( SEARCH( "/", LEFT( tblMLK2[[#This Row],[Referenca]], 6)))), ISNUMBER( VALUE( LEFT( tblMLK2[[#This Row],[Referenca]], 6)))), MID( tblMLK2[[#This Row],[Referenca]], 1, 6), "")</f>
        <v/>
      </c>
      <c r="BW40" s="187" t="str">
        <f>IFERROR( VLOOKUP( tblMLK2[[#This Row],[Referenca Prihod]], tblVrstaPrihoda[], 2, 0), "")</f>
        <v/>
      </c>
      <c r="BX40" s="187" t="str">
        <f>IF( tblMLK2[[#This Row],[Javni prihod = Da]], MID( tblMLK2[[#This Row],[Referenca]], 7, 1), "")</f>
        <v/>
      </c>
      <c r="BY40" s="187" t="str">
        <f>IF( ISNUMBER( VALUE( MID( tblMLK2[[#This Row],[Referenca]], 8, 3))), MID( tblMLK2[[#This Row],[Referenca]], 8, 3), "")</f>
        <v/>
      </c>
      <c r="BZ40" s="187" t="str">
        <f>IF( tblMLK2[[#This Row],[Javni prihod = Da]], IFERROR( VLOOKUP( tblMLK2[[#This Row],[Referenca Opština Broj]], tblTrezorOpstine[[Šifra opštine]:[Tip]], 2, 0), ""), "")</f>
        <v/>
      </c>
      <c r="CA40" s="187" t="str">
        <f>IF( tblMLK2[[#This Row],[Javni prihod = Da]], LEFT( tblMLK2[[#This Row],[Napomena]], 7), "")</f>
        <v/>
      </c>
      <c r="CB40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0" s="188" t="str">
        <f>IF( AND( tblMLK2[[#This Row],[Javni prihod = Da]], _DuznikTip = "Opština"), MID( tblMLK2[[#This Row],[Napomena]], 8, 1), "")</f>
        <v/>
      </c>
      <c r="CD40" s="191" t="str">
        <f>IF( AND( tblMLK2[[#This Row],[Javni prihod = Da]], _DuznikTip = "Opština"), MID( tblMLK2[[#This Row],[Napomena]], 9, 13), "")</f>
        <v/>
      </c>
      <c r="CE40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1" spans="1:83" ht="28.5" customHeight="1" x14ac:dyDescent="0.2">
      <c r="A41"/>
      <c r="B41" s="132" t="str">
        <f>HYPERLINK( tblMLK2[[#This Row],[Tekst greške]], IF( tblMLK2[[#This Row],[Prazan red, dozvoljeno.]], "", tblMLK2[[#This Row],[Kolona greške]]))</f>
        <v/>
      </c>
      <c r="C41" s="166">
        <v>21</v>
      </c>
      <c r="D41" s="192"/>
      <c r="E41" s="193"/>
      <c r="F41" s="193"/>
      <c r="G41" s="193"/>
      <c r="H41" s="193"/>
      <c r="I41" s="193"/>
      <c r="J41" s="193"/>
      <c r="K41" s="193"/>
      <c r="L41" s="193"/>
      <c r="M41" s="194"/>
      <c r="N41" s="170"/>
      <c r="O41" s="171"/>
      <c r="P41" s="172"/>
      <c r="Q41" s="173"/>
      <c r="R41" s="171"/>
      <c r="S41" s="172"/>
      <c r="T41" s="173"/>
      <c r="U41" s="171"/>
      <c r="V41" s="174"/>
      <c r="W41" s="172"/>
      <c r="X41" s="173"/>
      <c r="Y41" s="171"/>
      <c r="Z41" s="175"/>
      <c r="AA41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1" s="176"/>
      <c r="AC41" s="177"/>
      <c r="AD41" s="178"/>
      <c r="AE41" s="179"/>
      <c r="AF41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1" s="181"/>
      <c r="AH41" s="182"/>
      <c r="AI41" s="183"/>
      <c r="AJ41" s="184"/>
      <c r="AK41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1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1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1" s="157" t="b">
        <f ca="1">NOT( AND( OFFSET( tblMLK2[[#This Row],[Prazan red, dozvoljeno.]], -1, 0) = TRUE, tblMLK2[[#This Row],[Prazan red, dozvoljeno.]] = FALSE))</f>
        <v>1</v>
      </c>
      <c r="AO41" s="187" t="b">
        <f>LEN( CONCATENATE( tblMLK2[[#This Row],[Povjerilac]])) &gt; 0</f>
        <v>0</v>
      </c>
      <c r="AP41" s="187" t="b">
        <f>LEN( tblMLK2[[#This Row],[JIB ili račun povjerioca]]) = 13</f>
        <v>0</v>
      </c>
      <c r="AQ41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AA41, {1;2;3;4;5;6;7;8;9;10;11;12}, 1))), 11)), FALSE)</f>
        <v>0</v>
      </c>
      <c r="AR41" s="187" t="b">
        <f>_UID &lt;&gt; tblMLK2[[#This Row],[JIB ili račun povjerioca]]</f>
        <v>0</v>
      </c>
      <c r="AS41" s="187" t="b">
        <f>LEN( CONCATENATE( tblMLK2[[#This Row],[Iznos u KM]])) &gt; 0</f>
        <v>0</v>
      </c>
      <c r="AT41" s="187" t="b">
        <f>tblMLK2[[#This Row],[Iznos u KM]] &gt; 0</f>
        <v>0</v>
      </c>
      <c r="AU41" s="187" t="b">
        <f>IF( ISNUMBER( SEARCH( MID( $AT$14, 3, 1), tblMLK2[[#This Row],[Iznos u KM]])), (LEN( tblMLK2[[#This Row],[Iznos u KM]]) - SEARCH( MID( $AT$14, 3, 1), tblMLK2[[#This Row],[Iznos u KM]])) &lt;= 2, TRUE)</f>
        <v>1</v>
      </c>
      <c r="AV41" s="187" t="b">
        <f>IF( tblMLK2[[#This Row],[Avans]] = "Ne", AND( tblMLK2[[#This Row],[Dan]] &lt;&gt; "", tblMLK2[[#This Row],[Mjesec]] &lt;&gt; "", tblMLK2[[#This Row],[Godina]] &lt;&gt; ""), TRUE)</f>
        <v>1</v>
      </c>
      <c r="AW41" s="187" t="b">
        <f>IF( tblMLK2[[#This Row],[Avans]] = "Da", AND( tblMLK2[[#This Row],[Dan]] = "", tblMLK2[[#This Row],[Mjesec]] = "", tblMLK2[[#This Row],[Godina]] = ""), TRUE)</f>
        <v>1</v>
      </c>
      <c r="AX41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1" s="187" t="b">
        <f>tblMLK2[[#This Row],[Avans]] &lt;&gt; ""</f>
        <v>0</v>
      </c>
      <c r="AZ41" s="187" t="b">
        <f>OR( tblMLK2[[#This Row],[Avans]] = "Da", tblMLK2[[#This Row],[Avans]] = "Ne")</f>
        <v>0</v>
      </c>
      <c r="BA41" s="187" t="b">
        <f>tblMLK2[[#This Row],[Javni prihod]] &lt;&gt; ""</f>
        <v>0</v>
      </c>
      <c r="BB41" s="187" t="b">
        <f>OR( tblMLK2[[#This Row],[Javni prihod = Da]], tblMLK2[[#This Row],[Javni prihod]] = "Ne")</f>
        <v>0</v>
      </c>
      <c r="BC41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1" s="187" t="b">
        <f>IF( tblMLK2[[#This Row],[Javni prihod = Da]],  tblMLK2[[#This Row],[Povjerilac Tip]] &lt;&gt; "", TRUE)</f>
        <v>1</v>
      </c>
      <c r="BE41" s="187" t="b">
        <f>LEN( CONCATENATE( tblMLK2[[#This Row],[Referenca]])) &gt; 0</f>
        <v>0</v>
      </c>
      <c r="BF41" s="187" t="b">
        <f>TRIM( tblMLK2[[#This Row],[Referenca]]) = tblMLK2[[#This Row],[Referenca]]</f>
        <v>1</v>
      </c>
      <c r="BG41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1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1" s="187" t="b">
        <f>IF( AND( tblMLK2[[#This Row],[Povjerilac Tip]] =  "Republika Srpska", tblMLK2[[#This Row],[Javni prihod]] = "da"), tblMLK2[[#This Row],[Odgovarajuća Budzetska Organizacija]], TRUE)</f>
        <v>1</v>
      </c>
      <c r="BJ41" s="187" t="b">
        <f>IF( AND( tblMLK2[[#This Row],[Povjerilac Tip]] =  "Opština", tblMLK2[[#This Row],[Javni prihod]] = "da"), tblMLK2[[#This Row],[Odgovarajuća Budzetska Organizacija]], TRUE)</f>
        <v>1</v>
      </c>
      <c r="BK41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1" s="188" t="b">
        <f>IF( AND( tblMLK2[[#This Row],[Javni prihod = Da]], _DuznikTip = "Opština"), tblMLK2[[#This Row],[Validan JIB Budeztske Organizacije]], TRUE)</f>
        <v>1</v>
      </c>
      <c r="BM41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1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1" s="188" t="b">
        <f>IF( tblMLK2[[#This Row],[Prazan red, dozvoljeno.]], TRUE, COUNTIF( tblMLK2[Kljuc reda - Jedinstven red], tblMLK2[[#This Row],[Kljuc reda - Jedinstven red]]) = 1)</f>
        <v>1</v>
      </c>
      <c r="BP41" s="190" t="str">
        <f>IF( AND( tblMLK2[[#This Row],[Kontrola ukupne popunjenosti.]], tblMLK2[[#This Row],[Kontrola ukupne ispravnosti.]]), _IspravanUnos, "Greška kolona: " &amp; HLOOKUP( FALSE, CHOOSE( {1;2}, $AN41:$BO41, AN$19:BO$19), 2, 0) &amp; " (detalji).")</f>
        <v>Ispravan unos.</v>
      </c>
      <c r="BQ41" s="197" t="str">
        <f>IF( AND( tblMLK2[[#This Row],[Kontrola ukupne popunjenosti.]], tblMLK2[[#This Row],[Kontrola ukupne ispravnosti.]]), "", HLOOKUP( FALSE, CHOOSE( {1;2}, $AN41:$BO41, AN$20:BO$20), 2, 0) &amp; REPT( CHAR( 10), 2))</f>
        <v/>
      </c>
      <c r="BR41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1" s="190" t="b">
        <f>tblMLK2[[#This Row],[Javni prihod]] = "Da"</f>
        <v>0</v>
      </c>
      <c r="BT41" s="187" t="str">
        <f>IFERROR( VLOOKUP( tblMLK2[[#This Row],[JIB ili račun povjerioca]], tblTrezorOpstine[], 4, 0), "")</f>
        <v/>
      </c>
      <c r="BU41" s="187" t="str">
        <f>IF( tblMLK2[[#This Row],[Povjerilac Tip]] = "Opština", VLOOKUP( tblMLK2[[#This Row],[JIB ili račun povjerioca]], tblTrezorOpstine[], 3, 0), "")</f>
        <v/>
      </c>
      <c r="BV41" s="187" t="str">
        <f>IF( AND( NOT( ISNUMBER( SEARCH( "/", LEFT( tblMLK2[[#This Row],[Referenca]], 6)))), ISNUMBER( VALUE( LEFT( tblMLK2[[#This Row],[Referenca]], 6)))), MID( tblMLK2[[#This Row],[Referenca]], 1, 6), "")</f>
        <v/>
      </c>
      <c r="BW41" s="187" t="str">
        <f>IFERROR( VLOOKUP( tblMLK2[[#This Row],[Referenca Prihod]], tblVrstaPrihoda[], 2, 0), "")</f>
        <v/>
      </c>
      <c r="BX41" s="187" t="str">
        <f>IF( tblMLK2[[#This Row],[Javni prihod = Da]], MID( tblMLK2[[#This Row],[Referenca]], 7, 1), "")</f>
        <v/>
      </c>
      <c r="BY41" s="187" t="str">
        <f>IF( ISNUMBER( VALUE( MID( tblMLK2[[#This Row],[Referenca]], 8, 3))), MID( tblMLK2[[#This Row],[Referenca]], 8, 3), "")</f>
        <v/>
      </c>
      <c r="BZ41" s="187" t="str">
        <f>IF( tblMLK2[[#This Row],[Javni prihod = Da]], IFERROR( VLOOKUP( tblMLK2[[#This Row],[Referenca Opština Broj]], tblTrezorOpstine[[Šifra opštine]:[Tip]], 2, 0), ""), "")</f>
        <v/>
      </c>
      <c r="CA41" s="187" t="str">
        <f>IF( tblMLK2[[#This Row],[Javni prihod = Da]], LEFT( tblMLK2[[#This Row],[Napomena]], 7), "")</f>
        <v/>
      </c>
      <c r="CB41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1" s="188" t="str">
        <f>IF( AND( tblMLK2[[#This Row],[Javni prihod = Da]], _DuznikTip = "Opština"), MID( tblMLK2[[#This Row],[Napomena]], 8, 1), "")</f>
        <v/>
      </c>
      <c r="CD41" s="191" t="str">
        <f>IF( AND( tblMLK2[[#This Row],[Javni prihod = Da]], _DuznikTip = "Opština"), MID( tblMLK2[[#This Row],[Napomena]], 9, 13), "")</f>
        <v/>
      </c>
      <c r="CE41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2" spans="1:83" ht="28.5" customHeight="1" x14ac:dyDescent="0.2">
      <c r="A42"/>
      <c r="B42" s="132" t="str">
        <f>HYPERLINK( tblMLK2[[#This Row],[Tekst greške]], IF( tblMLK2[[#This Row],[Prazan red, dozvoljeno.]], "", tblMLK2[[#This Row],[Kolona greške]]))</f>
        <v/>
      </c>
      <c r="C42" s="166">
        <v>22</v>
      </c>
      <c r="D42" s="192"/>
      <c r="E42" s="193"/>
      <c r="F42" s="193"/>
      <c r="G42" s="193"/>
      <c r="H42" s="193"/>
      <c r="I42" s="193"/>
      <c r="J42" s="193"/>
      <c r="K42" s="193"/>
      <c r="L42" s="193"/>
      <c r="M42" s="194"/>
      <c r="N42" s="170"/>
      <c r="O42" s="171"/>
      <c r="P42" s="172"/>
      <c r="Q42" s="173"/>
      <c r="R42" s="171"/>
      <c r="S42" s="172"/>
      <c r="T42" s="173"/>
      <c r="U42" s="171"/>
      <c r="V42" s="174"/>
      <c r="W42" s="172"/>
      <c r="X42" s="173"/>
      <c r="Y42" s="171"/>
      <c r="Z42" s="175"/>
      <c r="AA42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2" s="176"/>
      <c r="AC42" s="177"/>
      <c r="AD42" s="178"/>
      <c r="AE42" s="179"/>
      <c r="AF42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2" s="181"/>
      <c r="AH42" s="182"/>
      <c r="AI42" s="183"/>
      <c r="AJ42" s="184"/>
      <c r="AK42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2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2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2" s="157" t="b">
        <f ca="1">NOT( AND( OFFSET( tblMLK2[[#This Row],[Prazan red, dozvoljeno.]], -1, 0) = TRUE, tblMLK2[[#This Row],[Prazan red, dozvoljeno.]] = FALSE))</f>
        <v>1</v>
      </c>
      <c r="AO42" s="187" t="b">
        <f>LEN( CONCATENATE( tblMLK2[[#This Row],[Povjerilac]])) &gt; 0</f>
        <v>0</v>
      </c>
      <c r="AP42" s="187" t="b">
        <f>LEN( tblMLK2[[#This Row],[JIB ili račun povjerioca]]) = 13</f>
        <v>0</v>
      </c>
      <c r="AQ42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AA42, {1;2;3;4;5;6;7;8;9;10;11;12}, 1))), 11)), FALSE)</f>
        <v>0</v>
      </c>
      <c r="AR42" s="187" t="b">
        <f>_UID &lt;&gt; tblMLK2[[#This Row],[JIB ili račun povjerioca]]</f>
        <v>0</v>
      </c>
      <c r="AS42" s="187" t="b">
        <f>LEN( CONCATENATE( tblMLK2[[#This Row],[Iznos u KM]])) &gt; 0</f>
        <v>0</v>
      </c>
      <c r="AT42" s="187" t="b">
        <f>tblMLK2[[#This Row],[Iznos u KM]] &gt; 0</f>
        <v>0</v>
      </c>
      <c r="AU42" s="187" t="b">
        <f>IF( ISNUMBER( SEARCH( MID( $AT$14, 3, 1), tblMLK2[[#This Row],[Iznos u KM]])), (LEN( tblMLK2[[#This Row],[Iznos u KM]]) - SEARCH( MID( $AT$14, 3, 1), tblMLK2[[#This Row],[Iznos u KM]])) &lt;= 2, TRUE)</f>
        <v>1</v>
      </c>
      <c r="AV42" s="187" t="b">
        <f>IF( tblMLK2[[#This Row],[Avans]] = "Ne", AND( tblMLK2[[#This Row],[Dan]] &lt;&gt; "", tblMLK2[[#This Row],[Mjesec]] &lt;&gt; "", tblMLK2[[#This Row],[Godina]] &lt;&gt; ""), TRUE)</f>
        <v>1</v>
      </c>
      <c r="AW42" s="187" t="b">
        <f>IF( tblMLK2[[#This Row],[Avans]] = "Da", AND( tblMLK2[[#This Row],[Dan]] = "", tblMLK2[[#This Row],[Mjesec]] = "", tblMLK2[[#This Row],[Godina]] = ""), TRUE)</f>
        <v>1</v>
      </c>
      <c r="AX42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2" s="187" t="b">
        <f>tblMLK2[[#This Row],[Avans]] &lt;&gt; ""</f>
        <v>0</v>
      </c>
      <c r="AZ42" s="187" t="b">
        <f>OR( tblMLK2[[#This Row],[Avans]] = "Da", tblMLK2[[#This Row],[Avans]] = "Ne")</f>
        <v>0</v>
      </c>
      <c r="BA42" s="187" t="b">
        <f>tblMLK2[[#This Row],[Javni prihod]] &lt;&gt; ""</f>
        <v>0</v>
      </c>
      <c r="BB42" s="187" t="b">
        <f>OR( tblMLK2[[#This Row],[Javni prihod = Da]], tblMLK2[[#This Row],[Javni prihod]] = "Ne")</f>
        <v>0</v>
      </c>
      <c r="BC42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2" s="187" t="b">
        <f>IF( tblMLK2[[#This Row],[Javni prihod = Da]],  tblMLK2[[#This Row],[Povjerilac Tip]] &lt;&gt; "", TRUE)</f>
        <v>1</v>
      </c>
      <c r="BE42" s="187" t="b">
        <f>LEN( CONCATENATE( tblMLK2[[#This Row],[Referenca]])) &gt; 0</f>
        <v>0</v>
      </c>
      <c r="BF42" s="187" t="b">
        <f>TRIM( tblMLK2[[#This Row],[Referenca]]) = tblMLK2[[#This Row],[Referenca]]</f>
        <v>1</v>
      </c>
      <c r="BG42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2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2" s="187" t="b">
        <f>IF( AND( tblMLK2[[#This Row],[Povjerilac Tip]] =  "Republika Srpska", tblMLK2[[#This Row],[Javni prihod]] = "da"), tblMLK2[[#This Row],[Odgovarajuća Budzetska Organizacija]], TRUE)</f>
        <v>1</v>
      </c>
      <c r="BJ42" s="187" t="b">
        <f>IF( AND( tblMLK2[[#This Row],[Povjerilac Tip]] =  "Opština", tblMLK2[[#This Row],[Javni prihod]] = "da"), tblMLK2[[#This Row],[Odgovarajuća Budzetska Organizacija]], TRUE)</f>
        <v>1</v>
      </c>
      <c r="BK42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2" s="188" t="b">
        <f>IF( AND( tblMLK2[[#This Row],[Javni prihod = Da]], _DuznikTip = "Opština"), tblMLK2[[#This Row],[Validan JIB Budeztske Organizacije]], TRUE)</f>
        <v>1</v>
      </c>
      <c r="BM42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2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2" s="188" t="b">
        <f>IF( tblMLK2[[#This Row],[Prazan red, dozvoljeno.]], TRUE, COUNTIF( tblMLK2[Kljuc reda - Jedinstven red], tblMLK2[[#This Row],[Kljuc reda - Jedinstven red]]) = 1)</f>
        <v>1</v>
      </c>
      <c r="BP42" s="190" t="str">
        <f>IF( AND( tblMLK2[[#This Row],[Kontrola ukupne popunjenosti.]], tblMLK2[[#This Row],[Kontrola ukupne ispravnosti.]]), _IspravanUnos, "Greška kolona: " &amp; HLOOKUP( FALSE, CHOOSE( {1;2}, $AN42:$BO42, AN$19:BO$19), 2, 0) &amp; " (detalji).")</f>
        <v>Ispravan unos.</v>
      </c>
      <c r="BQ42" s="197" t="str">
        <f>IF( AND( tblMLK2[[#This Row],[Kontrola ukupne popunjenosti.]], tblMLK2[[#This Row],[Kontrola ukupne ispravnosti.]]), "", HLOOKUP( FALSE, CHOOSE( {1;2}, $AN42:$BO42, AN$20:BO$20), 2, 0) &amp; REPT( CHAR( 10), 2))</f>
        <v/>
      </c>
      <c r="BR42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2" s="190" t="b">
        <f>tblMLK2[[#This Row],[Javni prihod]] = "Da"</f>
        <v>0</v>
      </c>
      <c r="BT42" s="187" t="str">
        <f>IFERROR( VLOOKUP( tblMLK2[[#This Row],[JIB ili račun povjerioca]], tblTrezorOpstine[], 4, 0), "")</f>
        <v/>
      </c>
      <c r="BU42" s="187" t="str">
        <f>IF( tblMLK2[[#This Row],[Povjerilac Tip]] = "Opština", VLOOKUP( tblMLK2[[#This Row],[JIB ili račun povjerioca]], tblTrezorOpstine[], 3, 0), "")</f>
        <v/>
      </c>
      <c r="BV42" s="187" t="str">
        <f>IF( AND( NOT( ISNUMBER( SEARCH( "/", LEFT( tblMLK2[[#This Row],[Referenca]], 6)))), ISNUMBER( VALUE( LEFT( tblMLK2[[#This Row],[Referenca]], 6)))), MID( tblMLK2[[#This Row],[Referenca]], 1, 6), "")</f>
        <v/>
      </c>
      <c r="BW42" s="187" t="str">
        <f>IFERROR( VLOOKUP( tblMLK2[[#This Row],[Referenca Prihod]], tblVrstaPrihoda[], 2, 0), "")</f>
        <v/>
      </c>
      <c r="BX42" s="187" t="str">
        <f>IF( tblMLK2[[#This Row],[Javni prihod = Da]], MID( tblMLK2[[#This Row],[Referenca]], 7, 1), "")</f>
        <v/>
      </c>
      <c r="BY42" s="187" t="str">
        <f>IF( ISNUMBER( VALUE( MID( tblMLK2[[#This Row],[Referenca]], 8, 3))), MID( tblMLK2[[#This Row],[Referenca]], 8, 3), "")</f>
        <v/>
      </c>
      <c r="BZ42" s="187" t="str">
        <f>IF( tblMLK2[[#This Row],[Javni prihod = Da]], IFERROR( VLOOKUP( tblMLK2[[#This Row],[Referenca Opština Broj]], tblTrezorOpstine[[Šifra opštine]:[Tip]], 2, 0), ""), "")</f>
        <v/>
      </c>
      <c r="CA42" s="187" t="str">
        <f>IF( tblMLK2[[#This Row],[Javni prihod = Da]], LEFT( tblMLK2[[#This Row],[Napomena]], 7), "")</f>
        <v/>
      </c>
      <c r="CB42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2" s="188" t="str">
        <f>IF( AND( tblMLK2[[#This Row],[Javni prihod = Da]], _DuznikTip = "Opština"), MID( tblMLK2[[#This Row],[Napomena]], 8, 1), "")</f>
        <v/>
      </c>
      <c r="CD42" s="191" t="str">
        <f>IF( AND( tblMLK2[[#This Row],[Javni prihod = Da]], _DuznikTip = "Opština"), MID( tblMLK2[[#This Row],[Napomena]], 9, 13), "")</f>
        <v/>
      </c>
      <c r="CE42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3" spans="1:83" ht="28.5" customHeight="1" x14ac:dyDescent="0.2">
      <c r="A43"/>
      <c r="B43" s="132" t="str">
        <f>HYPERLINK( tblMLK2[[#This Row],[Tekst greške]], IF( tblMLK2[[#This Row],[Prazan red, dozvoljeno.]], "", tblMLK2[[#This Row],[Kolona greške]]))</f>
        <v/>
      </c>
      <c r="C43" s="166">
        <v>23</v>
      </c>
      <c r="D43" s="192"/>
      <c r="E43" s="193"/>
      <c r="F43" s="193"/>
      <c r="G43" s="193"/>
      <c r="H43" s="193"/>
      <c r="I43" s="193"/>
      <c r="J43" s="193"/>
      <c r="K43" s="193"/>
      <c r="L43" s="193"/>
      <c r="M43" s="194"/>
      <c r="N43" s="199"/>
      <c r="O43" s="200"/>
      <c r="P43" s="201"/>
      <c r="Q43" s="202"/>
      <c r="R43" s="200"/>
      <c r="S43" s="201"/>
      <c r="T43" s="202"/>
      <c r="U43" s="200"/>
      <c r="V43" s="203"/>
      <c r="W43" s="201"/>
      <c r="X43" s="202"/>
      <c r="Y43" s="200"/>
      <c r="Z43" s="204"/>
      <c r="AA43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3" s="176"/>
      <c r="AC43" s="177"/>
      <c r="AD43" s="178"/>
      <c r="AE43" s="179"/>
      <c r="AF43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3" s="181"/>
      <c r="AH43" s="182"/>
      <c r="AI43" s="183"/>
      <c r="AJ43" s="184"/>
      <c r="AK43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3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3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3" s="157" t="b">
        <f ca="1">NOT( AND( OFFSET( tblMLK2[[#This Row],[Prazan red, dozvoljeno.]], -1, 0) = TRUE, tblMLK2[[#This Row],[Prazan red, dozvoljeno.]] = FALSE))</f>
        <v>1</v>
      </c>
      <c r="AO43" s="187" t="b">
        <f>LEN( CONCATENATE( tblMLK2[[#This Row],[Povjerilac]])) &gt; 0</f>
        <v>0</v>
      </c>
      <c r="AP43" s="187" t="b">
        <f>LEN( tblMLK2[[#This Row],[JIB ili račun povjerioca]]) = 13</f>
        <v>0</v>
      </c>
      <c r="AQ43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AA43, {1;2;3;4;5;6;7;8;9;10;11;12}, 1))), 11)), FALSE)</f>
        <v>0</v>
      </c>
      <c r="AR43" s="187" t="b">
        <f>_UID &lt;&gt; tblMLK2[[#This Row],[JIB ili račun povjerioca]]</f>
        <v>0</v>
      </c>
      <c r="AS43" s="187" t="b">
        <f>LEN( CONCATENATE( tblMLK2[[#This Row],[Iznos u KM]])) &gt; 0</f>
        <v>0</v>
      </c>
      <c r="AT43" s="187" t="b">
        <f>tblMLK2[[#This Row],[Iznos u KM]] &gt; 0</f>
        <v>0</v>
      </c>
      <c r="AU43" s="187" t="b">
        <f>IF( ISNUMBER( SEARCH( MID( $AT$14, 3, 1), tblMLK2[[#This Row],[Iznos u KM]])), (LEN( tblMLK2[[#This Row],[Iznos u KM]]) - SEARCH( MID( $AT$14, 3, 1), tblMLK2[[#This Row],[Iznos u KM]])) &lt;= 2, TRUE)</f>
        <v>1</v>
      </c>
      <c r="AV43" s="187" t="b">
        <f>IF( tblMLK2[[#This Row],[Avans]] = "Ne", AND( tblMLK2[[#This Row],[Dan]] &lt;&gt; "", tblMLK2[[#This Row],[Mjesec]] &lt;&gt; "", tblMLK2[[#This Row],[Godina]] &lt;&gt; ""), TRUE)</f>
        <v>1</v>
      </c>
      <c r="AW43" s="187" t="b">
        <f>IF( tblMLK2[[#This Row],[Avans]] = "Da", AND( tblMLK2[[#This Row],[Dan]] = "", tblMLK2[[#This Row],[Mjesec]] = "", tblMLK2[[#This Row],[Godina]] = ""), TRUE)</f>
        <v>1</v>
      </c>
      <c r="AX43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3" s="187" t="b">
        <f>tblMLK2[[#This Row],[Avans]] &lt;&gt; ""</f>
        <v>0</v>
      </c>
      <c r="AZ43" s="187" t="b">
        <f>OR( tblMLK2[[#This Row],[Avans]] = "Da", tblMLK2[[#This Row],[Avans]] = "Ne")</f>
        <v>0</v>
      </c>
      <c r="BA43" s="187" t="b">
        <f>tblMLK2[[#This Row],[Javni prihod]] &lt;&gt; ""</f>
        <v>0</v>
      </c>
      <c r="BB43" s="187" t="b">
        <f>OR( tblMLK2[[#This Row],[Javni prihod = Da]], tblMLK2[[#This Row],[Javni prihod]] = "Ne")</f>
        <v>0</v>
      </c>
      <c r="BC43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3" s="187" t="b">
        <f>IF( tblMLK2[[#This Row],[Javni prihod = Da]],  tblMLK2[[#This Row],[Povjerilac Tip]] &lt;&gt; "", TRUE)</f>
        <v>1</v>
      </c>
      <c r="BE43" s="187" t="b">
        <f>LEN( CONCATENATE( tblMLK2[[#This Row],[Referenca]])) &gt; 0</f>
        <v>0</v>
      </c>
      <c r="BF43" s="187" t="b">
        <f>TRIM( tblMLK2[[#This Row],[Referenca]]) = tblMLK2[[#This Row],[Referenca]]</f>
        <v>1</v>
      </c>
      <c r="BG43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3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3" s="187" t="b">
        <f>IF( AND( tblMLK2[[#This Row],[Povjerilac Tip]] =  "Republika Srpska", tblMLK2[[#This Row],[Javni prihod]] = "da"), tblMLK2[[#This Row],[Odgovarajuća Budzetska Organizacija]], TRUE)</f>
        <v>1</v>
      </c>
      <c r="BJ43" s="187" t="b">
        <f>IF( AND( tblMLK2[[#This Row],[Povjerilac Tip]] =  "Opština", tblMLK2[[#This Row],[Javni prihod]] = "da"), tblMLK2[[#This Row],[Odgovarajuća Budzetska Organizacija]], TRUE)</f>
        <v>1</v>
      </c>
      <c r="BK43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3" s="188" t="b">
        <f>IF( AND( tblMLK2[[#This Row],[Javni prihod = Da]], _DuznikTip = "Opština"), tblMLK2[[#This Row],[Validan JIB Budeztske Organizacije]], TRUE)</f>
        <v>1</v>
      </c>
      <c r="BM43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3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3" s="188" t="b">
        <f>IF( tblMLK2[[#This Row],[Prazan red, dozvoljeno.]], TRUE, COUNTIF( tblMLK2[Kljuc reda - Jedinstven red], tblMLK2[[#This Row],[Kljuc reda - Jedinstven red]]) = 1)</f>
        <v>1</v>
      </c>
      <c r="BP43" s="190" t="str">
        <f>IF( AND( tblMLK2[[#This Row],[Kontrola ukupne popunjenosti.]], tblMLK2[[#This Row],[Kontrola ukupne ispravnosti.]]), _IspravanUnos, "Greška kolona: " &amp; HLOOKUP( FALSE, CHOOSE( {1;2}, $AN43:$BO43, AN$19:BO$19), 2, 0) &amp; " (detalji).")</f>
        <v>Ispravan unos.</v>
      </c>
      <c r="BQ43" s="197" t="str">
        <f>IF( AND( tblMLK2[[#This Row],[Kontrola ukupne popunjenosti.]], tblMLK2[[#This Row],[Kontrola ukupne ispravnosti.]]), "", HLOOKUP( FALSE, CHOOSE( {1;2}, $AN43:$BO43, AN$20:BO$20), 2, 0) &amp; REPT( CHAR( 10), 2))</f>
        <v/>
      </c>
      <c r="BR43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3" s="190" t="b">
        <f>tblMLK2[[#This Row],[Javni prihod]] = "Da"</f>
        <v>0</v>
      </c>
      <c r="BT43" s="187" t="str">
        <f>IFERROR( VLOOKUP( tblMLK2[[#This Row],[JIB ili račun povjerioca]], tblTrezorOpstine[], 4, 0), "")</f>
        <v/>
      </c>
      <c r="BU43" s="187" t="str">
        <f>IF( tblMLK2[[#This Row],[Povjerilac Tip]] = "Opština", VLOOKUP( tblMLK2[[#This Row],[JIB ili račun povjerioca]], tblTrezorOpstine[], 3, 0), "")</f>
        <v/>
      </c>
      <c r="BV43" s="187" t="str">
        <f>IF( AND( NOT( ISNUMBER( SEARCH( "/", LEFT( tblMLK2[[#This Row],[Referenca]], 6)))), ISNUMBER( VALUE( LEFT( tblMLK2[[#This Row],[Referenca]], 6)))), MID( tblMLK2[[#This Row],[Referenca]], 1, 6), "")</f>
        <v/>
      </c>
      <c r="BW43" s="187" t="str">
        <f>IFERROR( VLOOKUP( tblMLK2[[#This Row],[Referenca Prihod]], tblVrstaPrihoda[], 2, 0), "")</f>
        <v/>
      </c>
      <c r="BX43" s="187" t="str">
        <f>IF( tblMLK2[[#This Row],[Javni prihod = Da]], MID( tblMLK2[[#This Row],[Referenca]], 7, 1), "")</f>
        <v/>
      </c>
      <c r="BY43" s="187" t="str">
        <f>IF( ISNUMBER( VALUE( MID( tblMLK2[[#This Row],[Referenca]], 8, 3))), MID( tblMLK2[[#This Row],[Referenca]], 8, 3), "")</f>
        <v/>
      </c>
      <c r="BZ43" s="187" t="str">
        <f>IF( tblMLK2[[#This Row],[Javni prihod = Da]], IFERROR( VLOOKUP( tblMLK2[[#This Row],[Referenca Opština Broj]], tblTrezorOpstine[[Šifra opštine]:[Tip]], 2, 0), ""), "")</f>
        <v/>
      </c>
      <c r="CA43" s="187" t="str">
        <f>IF( tblMLK2[[#This Row],[Javni prihod = Da]], LEFT( tblMLK2[[#This Row],[Napomena]], 7), "")</f>
        <v/>
      </c>
      <c r="CB43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3" s="188" t="str">
        <f>IF( AND( tblMLK2[[#This Row],[Javni prihod = Da]], _DuznikTip = "Opština"), MID( tblMLK2[[#This Row],[Napomena]], 8, 1), "")</f>
        <v/>
      </c>
      <c r="CD43" s="191" t="str">
        <f>IF( AND( tblMLK2[[#This Row],[Javni prihod = Da]], _DuznikTip = "Opština"), MID( tblMLK2[[#This Row],[Napomena]], 9, 13), "")</f>
        <v/>
      </c>
      <c r="CE43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4" spans="1:83" ht="28.5" customHeight="1" x14ac:dyDescent="0.2">
      <c r="A44"/>
      <c r="B44" s="132" t="str">
        <f>HYPERLINK( tblMLK2[[#This Row],[Tekst greške]], IF( tblMLK2[[#This Row],[Prazan red, dozvoljeno.]], "", tblMLK2[[#This Row],[Kolona greške]]))</f>
        <v/>
      </c>
      <c r="C44" s="166">
        <v>24</v>
      </c>
      <c r="D44" s="192"/>
      <c r="E44" s="193"/>
      <c r="F44" s="193"/>
      <c r="G44" s="193"/>
      <c r="H44" s="193"/>
      <c r="I44" s="193"/>
      <c r="J44" s="193"/>
      <c r="K44" s="193"/>
      <c r="L44" s="193"/>
      <c r="M44" s="194"/>
      <c r="N44" s="199"/>
      <c r="O44" s="200"/>
      <c r="P44" s="201"/>
      <c r="Q44" s="202"/>
      <c r="R44" s="200"/>
      <c r="S44" s="201"/>
      <c r="T44" s="202"/>
      <c r="U44" s="200"/>
      <c r="V44" s="203"/>
      <c r="W44" s="201"/>
      <c r="X44" s="202"/>
      <c r="Y44" s="200"/>
      <c r="Z44" s="204"/>
      <c r="AA44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4" s="176"/>
      <c r="AC44" s="177"/>
      <c r="AD44" s="178"/>
      <c r="AE44" s="179"/>
      <c r="AF44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4" s="181"/>
      <c r="AH44" s="182"/>
      <c r="AI44" s="183"/>
      <c r="AJ44" s="184"/>
      <c r="AK44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4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4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4" s="157" t="b">
        <f ca="1">NOT( AND( OFFSET( tblMLK2[[#This Row],[Prazan red, dozvoljeno.]], -1, 0) = TRUE, tblMLK2[[#This Row],[Prazan red, dozvoljeno.]] = FALSE))</f>
        <v>1</v>
      </c>
      <c r="AO44" s="187" t="b">
        <f>LEN( CONCATENATE( tblMLK2[[#This Row],[Povjerilac]])) &gt; 0</f>
        <v>0</v>
      </c>
      <c r="AP44" s="187" t="b">
        <f>LEN( tblMLK2[[#This Row],[JIB ili račun povjerioca]]) = 13</f>
        <v>0</v>
      </c>
      <c r="AQ44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AA44, {1;2;3;4;5;6;7;8;9;10;11;12}, 1))), 11)), FALSE)</f>
        <v>0</v>
      </c>
      <c r="AR44" s="187" t="b">
        <f>_UID &lt;&gt; tblMLK2[[#This Row],[JIB ili račun povjerioca]]</f>
        <v>0</v>
      </c>
      <c r="AS44" s="187" t="b">
        <f>LEN( CONCATENATE( tblMLK2[[#This Row],[Iznos u KM]])) &gt; 0</f>
        <v>0</v>
      </c>
      <c r="AT44" s="187" t="b">
        <f>tblMLK2[[#This Row],[Iznos u KM]] &gt; 0</f>
        <v>0</v>
      </c>
      <c r="AU44" s="187" t="b">
        <f>IF( ISNUMBER( SEARCH( MID( $AT$14, 3, 1), tblMLK2[[#This Row],[Iznos u KM]])), (LEN( tblMLK2[[#This Row],[Iznos u KM]]) - SEARCH( MID( $AT$14, 3, 1), tblMLK2[[#This Row],[Iznos u KM]])) &lt;= 2, TRUE)</f>
        <v>1</v>
      </c>
      <c r="AV44" s="187" t="b">
        <f>IF( tblMLK2[[#This Row],[Avans]] = "Ne", AND( tblMLK2[[#This Row],[Dan]] &lt;&gt; "", tblMLK2[[#This Row],[Mjesec]] &lt;&gt; "", tblMLK2[[#This Row],[Godina]] &lt;&gt; ""), TRUE)</f>
        <v>1</v>
      </c>
      <c r="AW44" s="187" t="b">
        <f>IF( tblMLK2[[#This Row],[Avans]] = "Da", AND( tblMLK2[[#This Row],[Dan]] = "", tblMLK2[[#This Row],[Mjesec]] = "", tblMLK2[[#This Row],[Godina]] = ""), TRUE)</f>
        <v>1</v>
      </c>
      <c r="AX44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4" s="187" t="b">
        <f>tblMLK2[[#This Row],[Avans]] &lt;&gt; ""</f>
        <v>0</v>
      </c>
      <c r="AZ44" s="187" t="b">
        <f>OR( tblMLK2[[#This Row],[Avans]] = "Da", tblMLK2[[#This Row],[Avans]] = "Ne")</f>
        <v>0</v>
      </c>
      <c r="BA44" s="187" t="b">
        <f>tblMLK2[[#This Row],[Javni prihod]] &lt;&gt; ""</f>
        <v>0</v>
      </c>
      <c r="BB44" s="187" t="b">
        <f>OR( tblMLK2[[#This Row],[Javni prihod = Da]], tblMLK2[[#This Row],[Javni prihod]] = "Ne")</f>
        <v>0</v>
      </c>
      <c r="BC44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4" s="187" t="b">
        <f>IF( tblMLK2[[#This Row],[Javni prihod = Da]],  tblMLK2[[#This Row],[Povjerilac Tip]] &lt;&gt; "", TRUE)</f>
        <v>1</v>
      </c>
      <c r="BE44" s="187" t="b">
        <f>LEN( CONCATENATE( tblMLK2[[#This Row],[Referenca]])) &gt; 0</f>
        <v>0</v>
      </c>
      <c r="BF44" s="187" t="b">
        <f>TRIM( tblMLK2[[#This Row],[Referenca]]) = tblMLK2[[#This Row],[Referenca]]</f>
        <v>1</v>
      </c>
      <c r="BG44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4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4" s="187" t="b">
        <f>IF( AND( tblMLK2[[#This Row],[Povjerilac Tip]] =  "Republika Srpska", tblMLK2[[#This Row],[Javni prihod]] = "da"), tblMLK2[[#This Row],[Odgovarajuća Budzetska Organizacija]], TRUE)</f>
        <v>1</v>
      </c>
      <c r="BJ44" s="187" t="b">
        <f>IF( AND( tblMLK2[[#This Row],[Povjerilac Tip]] =  "Opština", tblMLK2[[#This Row],[Javni prihod]] = "da"), tblMLK2[[#This Row],[Odgovarajuća Budzetska Organizacija]], TRUE)</f>
        <v>1</v>
      </c>
      <c r="BK44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4" s="188" t="b">
        <f>IF( AND( tblMLK2[[#This Row],[Javni prihod = Da]], _DuznikTip = "Opština"), tblMLK2[[#This Row],[Validan JIB Budeztske Organizacije]], TRUE)</f>
        <v>1</v>
      </c>
      <c r="BM44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4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4" s="188" t="b">
        <f>IF( tblMLK2[[#This Row],[Prazan red, dozvoljeno.]], TRUE, COUNTIF( tblMLK2[Kljuc reda - Jedinstven red], tblMLK2[[#This Row],[Kljuc reda - Jedinstven red]]) = 1)</f>
        <v>1</v>
      </c>
      <c r="BP44" s="190" t="str">
        <f>IF( AND( tblMLK2[[#This Row],[Kontrola ukupne popunjenosti.]], tblMLK2[[#This Row],[Kontrola ukupne ispravnosti.]]), _IspravanUnos, "Greška kolona: " &amp; HLOOKUP( FALSE, CHOOSE( {1;2}, $AN44:$BO44, AN$19:BO$19), 2, 0) &amp; " (detalji).")</f>
        <v>Ispravan unos.</v>
      </c>
      <c r="BQ44" s="197" t="str">
        <f>IF( AND( tblMLK2[[#This Row],[Kontrola ukupne popunjenosti.]], tblMLK2[[#This Row],[Kontrola ukupne ispravnosti.]]), "", HLOOKUP( FALSE, CHOOSE( {1;2}, $AN44:$BO44, AN$20:BO$20), 2, 0) &amp; REPT( CHAR( 10), 2))</f>
        <v/>
      </c>
      <c r="BR44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4" s="190" t="b">
        <f>tblMLK2[[#This Row],[Javni prihod]] = "Da"</f>
        <v>0</v>
      </c>
      <c r="BT44" s="187" t="str">
        <f>IFERROR( VLOOKUP( tblMLK2[[#This Row],[JIB ili račun povjerioca]], tblTrezorOpstine[], 4, 0), "")</f>
        <v/>
      </c>
      <c r="BU44" s="187" t="str">
        <f>IF( tblMLK2[[#This Row],[Povjerilac Tip]] = "Opština", VLOOKUP( tblMLK2[[#This Row],[JIB ili račun povjerioca]], tblTrezorOpstine[], 3, 0), "")</f>
        <v/>
      </c>
      <c r="BV44" s="187" t="str">
        <f>IF( AND( NOT( ISNUMBER( SEARCH( "/", LEFT( tblMLK2[[#This Row],[Referenca]], 6)))), ISNUMBER( VALUE( LEFT( tblMLK2[[#This Row],[Referenca]], 6)))), MID( tblMLK2[[#This Row],[Referenca]], 1, 6), "")</f>
        <v/>
      </c>
      <c r="BW44" s="187" t="str">
        <f>IFERROR( VLOOKUP( tblMLK2[[#This Row],[Referenca Prihod]], tblVrstaPrihoda[], 2, 0), "")</f>
        <v/>
      </c>
      <c r="BX44" s="187" t="str">
        <f>IF( tblMLK2[[#This Row],[Javni prihod = Da]], MID( tblMLK2[[#This Row],[Referenca]], 7, 1), "")</f>
        <v/>
      </c>
      <c r="BY44" s="187" t="str">
        <f>IF( ISNUMBER( VALUE( MID( tblMLK2[[#This Row],[Referenca]], 8, 3))), MID( tblMLK2[[#This Row],[Referenca]], 8, 3), "")</f>
        <v/>
      </c>
      <c r="BZ44" s="187" t="str">
        <f>IF( tblMLK2[[#This Row],[Javni prihod = Da]], IFERROR( VLOOKUP( tblMLK2[[#This Row],[Referenca Opština Broj]], tblTrezorOpstine[[Šifra opštine]:[Tip]], 2, 0), ""), "")</f>
        <v/>
      </c>
      <c r="CA44" s="187" t="str">
        <f>IF( tblMLK2[[#This Row],[Javni prihod = Da]], LEFT( tblMLK2[[#This Row],[Napomena]], 7), "")</f>
        <v/>
      </c>
      <c r="CB44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4" s="188" t="str">
        <f>IF( AND( tblMLK2[[#This Row],[Javni prihod = Da]], _DuznikTip = "Opština"), MID( tblMLK2[[#This Row],[Napomena]], 8, 1), "")</f>
        <v/>
      </c>
      <c r="CD44" s="191" t="str">
        <f>IF( AND( tblMLK2[[#This Row],[Javni prihod = Da]], _DuznikTip = "Opština"), MID( tblMLK2[[#This Row],[Napomena]], 9, 13), "")</f>
        <v/>
      </c>
      <c r="CE44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5" spans="1:83" ht="28.5" customHeight="1" x14ac:dyDescent="0.2">
      <c r="A45"/>
      <c r="B45" s="132" t="str">
        <f>HYPERLINK( tblMLK2[[#This Row],[Tekst greške]], IF( tblMLK2[[#This Row],[Prazan red, dozvoljeno.]], "", tblMLK2[[#This Row],[Kolona greške]]))</f>
        <v/>
      </c>
      <c r="C45" s="166">
        <v>25</v>
      </c>
      <c r="D45" s="192"/>
      <c r="E45" s="193"/>
      <c r="F45" s="193"/>
      <c r="G45" s="193"/>
      <c r="H45" s="193"/>
      <c r="I45" s="193"/>
      <c r="J45" s="193"/>
      <c r="K45" s="193"/>
      <c r="L45" s="193"/>
      <c r="M45" s="194"/>
      <c r="N45" s="199"/>
      <c r="O45" s="200"/>
      <c r="P45" s="201"/>
      <c r="Q45" s="202"/>
      <c r="R45" s="200"/>
      <c r="S45" s="201"/>
      <c r="T45" s="202"/>
      <c r="U45" s="200"/>
      <c r="V45" s="203"/>
      <c r="W45" s="201"/>
      <c r="X45" s="202"/>
      <c r="Y45" s="200"/>
      <c r="Z45" s="204"/>
      <c r="AA45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5" s="176"/>
      <c r="AC45" s="177"/>
      <c r="AD45" s="178"/>
      <c r="AE45" s="179"/>
      <c r="AF45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5" s="181"/>
      <c r="AH45" s="182"/>
      <c r="AI45" s="183"/>
      <c r="AJ45" s="184"/>
      <c r="AK45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5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5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5" s="157" t="b">
        <f ca="1">NOT( AND( OFFSET( tblMLK2[[#This Row],[Prazan red, dozvoljeno.]], -1, 0) = TRUE, tblMLK2[[#This Row],[Prazan red, dozvoljeno.]] = FALSE))</f>
        <v>1</v>
      </c>
      <c r="AO45" s="187" t="b">
        <f>LEN( CONCATENATE( tblMLK2[[#This Row],[Povjerilac]])) &gt; 0</f>
        <v>0</v>
      </c>
      <c r="AP45" s="187" t="b">
        <f>LEN( tblMLK2[[#This Row],[JIB ili račun povjerioca]]) = 13</f>
        <v>0</v>
      </c>
      <c r="AQ45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AA45, {1;2;3;4;5;6;7;8;9;10;11;12}, 1))), 11)), FALSE)</f>
        <v>0</v>
      </c>
      <c r="AR45" s="187" t="b">
        <f>_UID &lt;&gt; tblMLK2[[#This Row],[JIB ili račun povjerioca]]</f>
        <v>0</v>
      </c>
      <c r="AS45" s="187" t="b">
        <f>LEN( CONCATENATE( tblMLK2[[#This Row],[Iznos u KM]])) &gt; 0</f>
        <v>0</v>
      </c>
      <c r="AT45" s="187" t="b">
        <f>tblMLK2[[#This Row],[Iznos u KM]] &gt; 0</f>
        <v>0</v>
      </c>
      <c r="AU45" s="187" t="b">
        <f>IF( ISNUMBER( SEARCH( MID( $AT$14, 3, 1), tblMLK2[[#This Row],[Iznos u KM]])), (LEN( tblMLK2[[#This Row],[Iznos u KM]]) - SEARCH( MID( $AT$14, 3, 1), tblMLK2[[#This Row],[Iznos u KM]])) &lt;= 2, TRUE)</f>
        <v>1</v>
      </c>
      <c r="AV45" s="187" t="b">
        <f>IF( tblMLK2[[#This Row],[Avans]] = "Ne", AND( tblMLK2[[#This Row],[Dan]] &lt;&gt; "", tblMLK2[[#This Row],[Mjesec]] &lt;&gt; "", tblMLK2[[#This Row],[Godina]] &lt;&gt; ""), TRUE)</f>
        <v>1</v>
      </c>
      <c r="AW45" s="187" t="b">
        <f>IF( tblMLK2[[#This Row],[Avans]] = "Da", AND( tblMLK2[[#This Row],[Dan]] = "", tblMLK2[[#This Row],[Mjesec]] = "", tblMLK2[[#This Row],[Godina]] = ""), TRUE)</f>
        <v>1</v>
      </c>
      <c r="AX45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5" s="187" t="b">
        <f>tblMLK2[[#This Row],[Avans]] &lt;&gt; ""</f>
        <v>0</v>
      </c>
      <c r="AZ45" s="187" t="b">
        <f>OR( tblMLK2[[#This Row],[Avans]] = "Da", tblMLK2[[#This Row],[Avans]] = "Ne")</f>
        <v>0</v>
      </c>
      <c r="BA45" s="187" t="b">
        <f>tblMLK2[[#This Row],[Javni prihod]] &lt;&gt; ""</f>
        <v>0</v>
      </c>
      <c r="BB45" s="187" t="b">
        <f>OR( tblMLK2[[#This Row],[Javni prihod = Da]], tblMLK2[[#This Row],[Javni prihod]] = "Ne")</f>
        <v>0</v>
      </c>
      <c r="BC45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5" s="187" t="b">
        <f>IF( tblMLK2[[#This Row],[Javni prihod = Da]],  tblMLK2[[#This Row],[Povjerilac Tip]] &lt;&gt; "", TRUE)</f>
        <v>1</v>
      </c>
      <c r="BE45" s="187" t="b">
        <f>LEN( CONCATENATE( tblMLK2[[#This Row],[Referenca]])) &gt; 0</f>
        <v>0</v>
      </c>
      <c r="BF45" s="187" t="b">
        <f>TRIM( tblMLK2[[#This Row],[Referenca]]) = tblMLK2[[#This Row],[Referenca]]</f>
        <v>1</v>
      </c>
      <c r="BG45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5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5" s="187" t="b">
        <f>IF( AND( tblMLK2[[#This Row],[Povjerilac Tip]] =  "Republika Srpska", tblMLK2[[#This Row],[Javni prihod]] = "da"), tblMLK2[[#This Row],[Odgovarajuća Budzetska Organizacija]], TRUE)</f>
        <v>1</v>
      </c>
      <c r="BJ45" s="187" t="b">
        <f>IF( AND( tblMLK2[[#This Row],[Povjerilac Tip]] =  "Opština", tblMLK2[[#This Row],[Javni prihod]] = "da"), tblMLK2[[#This Row],[Odgovarajuća Budzetska Organizacija]], TRUE)</f>
        <v>1</v>
      </c>
      <c r="BK45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5" s="188" t="b">
        <f>IF( AND( tblMLK2[[#This Row],[Javni prihod = Da]], _DuznikTip = "Opština"), tblMLK2[[#This Row],[Validan JIB Budeztske Organizacije]], TRUE)</f>
        <v>1</v>
      </c>
      <c r="BM45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5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5" s="188" t="b">
        <f>IF( tblMLK2[[#This Row],[Prazan red, dozvoljeno.]], TRUE, COUNTIF( tblMLK2[Kljuc reda - Jedinstven red], tblMLK2[[#This Row],[Kljuc reda - Jedinstven red]]) = 1)</f>
        <v>1</v>
      </c>
      <c r="BP45" s="190" t="str">
        <f>IF( AND( tblMLK2[[#This Row],[Kontrola ukupne popunjenosti.]], tblMLK2[[#This Row],[Kontrola ukupne ispravnosti.]]), _IspravanUnos, "Greška kolona: " &amp; HLOOKUP( FALSE, CHOOSE( {1;2}, $AN45:$BO45, AN$19:BO$19), 2, 0) &amp; " (detalji).")</f>
        <v>Ispravan unos.</v>
      </c>
      <c r="BQ45" s="197" t="str">
        <f>IF( AND( tblMLK2[[#This Row],[Kontrola ukupne popunjenosti.]], tblMLK2[[#This Row],[Kontrola ukupne ispravnosti.]]), "", HLOOKUP( FALSE, CHOOSE( {1;2}, $AN45:$BO45, AN$20:BO$20), 2, 0) &amp; REPT( CHAR( 10), 2))</f>
        <v/>
      </c>
      <c r="BR45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5" s="190" t="b">
        <f>tblMLK2[[#This Row],[Javni prihod]] = "Da"</f>
        <v>0</v>
      </c>
      <c r="BT45" s="187" t="str">
        <f>IFERROR( VLOOKUP( tblMLK2[[#This Row],[JIB ili račun povjerioca]], tblTrezorOpstine[], 4, 0), "")</f>
        <v/>
      </c>
      <c r="BU45" s="187" t="str">
        <f>IF( tblMLK2[[#This Row],[Povjerilac Tip]] = "Opština", VLOOKUP( tblMLK2[[#This Row],[JIB ili račun povjerioca]], tblTrezorOpstine[], 3, 0), "")</f>
        <v/>
      </c>
      <c r="BV45" s="187" t="str">
        <f>IF( AND( NOT( ISNUMBER( SEARCH( "/", LEFT( tblMLK2[[#This Row],[Referenca]], 6)))), ISNUMBER( VALUE( LEFT( tblMLK2[[#This Row],[Referenca]], 6)))), MID( tblMLK2[[#This Row],[Referenca]], 1, 6), "")</f>
        <v/>
      </c>
      <c r="BW45" s="187" t="str">
        <f>IFERROR( VLOOKUP( tblMLK2[[#This Row],[Referenca Prihod]], tblVrstaPrihoda[], 2, 0), "")</f>
        <v/>
      </c>
      <c r="BX45" s="187" t="str">
        <f>IF( tblMLK2[[#This Row],[Javni prihod = Da]], MID( tblMLK2[[#This Row],[Referenca]], 7, 1), "")</f>
        <v/>
      </c>
      <c r="BY45" s="187" t="str">
        <f>IF( ISNUMBER( VALUE( MID( tblMLK2[[#This Row],[Referenca]], 8, 3))), MID( tblMLK2[[#This Row],[Referenca]], 8, 3), "")</f>
        <v/>
      </c>
      <c r="BZ45" s="187" t="str">
        <f>IF( tblMLK2[[#This Row],[Javni prihod = Da]], IFERROR( VLOOKUP( tblMLK2[[#This Row],[Referenca Opština Broj]], tblTrezorOpstine[[Šifra opštine]:[Tip]], 2, 0), ""), "")</f>
        <v/>
      </c>
      <c r="CA45" s="187" t="str">
        <f>IF( tblMLK2[[#This Row],[Javni prihod = Da]], LEFT( tblMLK2[[#This Row],[Napomena]], 7), "")</f>
        <v/>
      </c>
      <c r="CB45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5" s="188" t="str">
        <f>IF( AND( tblMLK2[[#This Row],[Javni prihod = Da]], _DuznikTip = "Opština"), MID( tblMLK2[[#This Row],[Napomena]], 8, 1), "")</f>
        <v/>
      </c>
      <c r="CD45" s="191" t="str">
        <f>IF( AND( tblMLK2[[#This Row],[Javni prihod = Da]], _DuznikTip = "Opština"), MID( tblMLK2[[#This Row],[Napomena]], 9, 13), "")</f>
        <v/>
      </c>
      <c r="CE45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6" spans="1:83" ht="28.5" customHeight="1" x14ac:dyDescent="0.2">
      <c r="A46"/>
      <c r="B46" s="132" t="str">
        <f>HYPERLINK( tblMLK2[[#This Row],[Tekst greške]], IF( tblMLK2[[#This Row],[Prazan red, dozvoljeno.]], "", tblMLK2[[#This Row],[Kolona greške]]))</f>
        <v/>
      </c>
      <c r="C46" s="166">
        <v>26</v>
      </c>
      <c r="D46" s="192"/>
      <c r="E46" s="193"/>
      <c r="F46" s="193"/>
      <c r="G46" s="193"/>
      <c r="H46" s="193"/>
      <c r="I46" s="193"/>
      <c r="J46" s="193"/>
      <c r="K46" s="193"/>
      <c r="L46" s="193"/>
      <c r="M46" s="194"/>
      <c r="N46" s="199"/>
      <c r="O46" s="200"/>
      <c r="P46" s="201"/>
      <c r="Q46" s="202"/>
      <c r="R46" s="200"/>
      <c r="S46" s="201"/>
      <c r="T46" s="202"/>
      <c r="U46" s="200"/>
      <c r="V46" s="203"/>
      <c r="W46" s="201"/>
      <c r="X46" s="202"/>
      <c r="Y46" s="200"/>
      <c r="Z46" s="204"/>
      <c r="AA46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6" s="176"/>
      <c r="AC46" s="177"/>
      <c r="AD46" s="178"/>
      <c r="AE46" s="179"/>
      <c r="AF46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6" s="181"/>
      <c r="AH46" s="182"/>
      <c r="AI46" s="183"/>
      <c r="AJ46" s="184"/>
      <c r="AK46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6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6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6" s="157" t="b">
        <f ca="1">NOT( AND( OFFSET( tblMLK2[[#This Row],[Prazan red, dozvoljeno.]], -1, 0) = TRUE, tblMLK2[[#This Row],[Prazan red, dozvoljeno.]] = FALSE))</f>
        <v>1</v>
      </c>
      <c r="AO46" s="187" t="b">
        <f>LEN( CONCATENATE( tblMLK2[[#This Row],[Povjerilac]])) &gt; 0</f>
        <v>0</v>
      </c>
      <c r="AP46" s="187" t="b">
        <f>LEN( tblMLK2[[#This Row],[JIB ili račun povjerioca]]) = 13</f>
        <v>0</v>
      </c>
      <c r="AQ46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AA46, {1;2;3;4;5;6;7;8;9;10;11;12}, 1))), 11)), FALSE)</f>
        <v>0</v>
      </c>
      <c r="AR46" s="187" t="b">
        <f>_UID &lt;&gt; tblMLK2[[#This Row],[JIB ili račun povjerioca]]</f>
        <v>0</v>
      </c>
      <c r="AS46" s="187" t="b">
        <f>LEN( CONCATENATE( tblMLK2[[#This Row],[Iznos u KM]])) &gt; 0</f>
        <v>0</v>
      </c>
      <c r="AT46" s="187" t="b">
        <f>tblMLK2[[#This Row],[Iznos u KM]] &gt; 0</f>
        <v>0</v>
      </c>
      <c r="AU46" s="187" t="b">
        <f>IF( ISNUMBER( SEARCH( MID( $AT$14, 3, 1), tblMLK2[[#This Row],[Iznos u KM]])), (LEN( tblMLK2[[#This Row],[Iznos u KM]]) - SEARCH( MID( $AT$14, 3, 1), tblMLK2[[#This Row],[Iznos u KM]])) &lt;= 2, TRUE)</f>
        <v>1</v>
      </c>
      <c r="AV46" s="187" t="b">
        <f>IF( tblMLK2[[#This Row],[Avans]] = "Ne", AND( tblMLK2[[#This Row],[Dan]] &lt;&gt; "", tblMLK2[[#This Row],[Mjesec]] &lt;&gt; "", tblMLK2[[#This Row],[Godina]] &lt;&gt; ""), TRUE)</f>
        <v>1</v>
      </c>
      <c r="AW46" s="187" t="b">
        <f>IF( tblMLK2[[#This Row],[Avans]] = "Da", AND( tblMLK2[[#This Row],[Dan]] = "", tblMLK2[[#This Row],[Mjesec]] = "", tblMLK2[[#This Row],[Godina]] = ""), TRUE)</f>
        <v>1</v>
      </c>
      <c r="AX46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6" s="187" t="b">
        <f>tblMLK2[[#This Row],[Avans]] &lt;&gt; ""</f>
        <v>0</v>
      </c>
      <c r="AZ46" s="187" t="b">
        <f>OR( tblMLK2[[#This Row],[Avans]] = "Da", tblMLK2[[#This Row],[Avans]] = "Ne")</f>
        <v>0</v>
      </c>
      <c r="BA46" s="187" t="b">
        <f>tblMLK2[[#This Row],[Javni prihod]] &lt;&gt; ""</f>
        <v>0</v>
      </c>
      <c r="BB46" s="187" t="b">
        <f>OR( tblMLK2[[#This Row],[Javni prihod = Da]], tblMLK2[[#This Row],[Javni prihod]] = "Ne")</f>
        <v>0</v>
      </c>
      <c r="BC46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6" s="187" t="b">
        <f>IF( tblMLK2[[#This Row],[Javni prihod = Da]],  tblMLK2[[#This Row],[Povjerilac Tip]] &lt;&gt; "", TRUE)</f>
        <v>1</v>
      </c>
      <c r="BE46" s="187" t="b">
        <f>LEN( CONCATENATE( tblMLK2[[#This Row],[Referenca]])) &gt; 0</f>
        <v>0</v>
      </c>
      <c r="BF46" s="187" t="b">
        <f>TRIM( tblMLK2[[#This Row],[Referenca]]) = tblMLK2[[#This Row],[Referenca]]</f>
        <v>1</v>
      </c>
      <c r="BG46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6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6" s="187" t="b">
        <f>IF( AND( tblMLK2[[#This Row],[Povjerilac Tip]] =  "Republika Srpska", tblMLK2[[#This Row],[Javni prihod]] = "da"), tblMLK2[[#This Row],[Odgovarajuća Budzetska Organizacija]], TRUE)</f>
        <v>1</v>
      </c>
      <c r="BJ46" s="187" t="b">
        <f>IF( AND( tblMLK2[[#This Row],[Povjerilac Tip]] =  "Opština", tblMLK2[[#This Row],[Javni prihod]] = "da"), tblMLK2[[#This Row],[Odgovarajuća Budzetska Organizacija]], TRUE)</f>
        <v>1</v>
      </c>
      <c r="BK46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6" s="188" t="b">
        <f>IF( AND( tblMLK2[[#This Row],[Javni prihod = Da]], _DuznikTip = "Opština"), tblMLK2[[#This Row],[Validan JIB Budeztske Organizacije]], TRUE)</f>
        <v>1</v>
      </c>
      <c r="BM46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6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6" s="188" t="b">
        <f>IF( tblMLK2[[#This Row],[Prazan red, dozvoljeno.]], TRUE, COUNTIF( tblMLK2[Kljuc reda - Jedinstven red], tblMLK2[[#This Row],[Kljuc reda - Jedinstven red]]) = 1)</f>
        <v>1</v>
      </c>
      <c r="BP46" s="190" t="str">
        <f>IF( AND( tblMLK2[[#This Row],[Kontrola ukupne popunjenosti.]], tblMLK2[[#This Row],[Kontrola ukupne ispravnosti.]]), _IspravanUnos, "Greška kolona: " &amp; HLOOKUP( FALSE, CHOOSE( {1;2}, $AN46:$BO46, AN$19:BO$19), 2, 0) &amp; " (detalji).")</f>
        <v>Ispravan unos.</v>
      </c>
      <c r="BQ46" s="197" t="str">
        <f>IF( AND( tblMLK2[[#This Row],[Kontrola ukupne popunjenosti.]], tblMLK2[[#This Row],[Kontrola ukupne ispravnosti.]]), "", HLOOKUP( FALSE, CHOOSE( {1;2}, $AN46:$BO46, AN$20:BO$20), 2, 0) &amp; REPT( CHAR( 10), 2))</f>
        <v/>
      </c>
      <c r="BR46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6" s="190" t="b">
        <f>tblMLK2[[#This Row],[Javni prihod]] = "Da"</f>
        <v>0</v>
      </c>
      <c r="BT46" s="187" t="str">
        <f>IFERROR( VLOOKUP( tblMLK2[[#This Row],[JIB ili račun povjerioca]], tblTrezorOpstine[], 4, 0), "")</f>
        <v/>
      </c>
      <c r="BU46" s="187" t="str">
        <f>IF( tblMLK2[[#This Row],[Povjerilac Tip]] = "Opština", VLOOKUP( tblMLK2[[#This Row],[JIB ili račun povjerioca]], tblTrezorOpstine[], 3, 0), "")</f>
        <v/>
      </c>
      <c r="BV46" s="187" t="str">
        <f>IF( AND( NOT( ISNUMBER( SEARCH( "/", LEFT( tblMLK2[[#This Row],[Referenca]], 6)))), ISNUMBER( VALUE( LEFT( tblMLK2[[#This Row],[Referenca]], 6)))), MID( tblMLK2[[#This Row],[Referenca]], 1, 6), "")</f>
        <v/>
      </c>
      <c r="BW46" s="187" t="str">
        <f>IFERROR( VLOOKUP( tblMLK2[[#This Row],[Referenca Prihod]], tblVrstaPrihoda[], 2, 0), "")</f>
        <v/>
      </c>
      <c r="BX46" s="187" t="str">
        <f>IF( tblMLK2[[#This Row],[Javni prihod = Da]], MID( tblMLK2[[#This Row],[Referenca]], 7, 1), "")</f>
        <v/>
      </c>
      <c r="BY46" s="187" t="str">
        <f>IF( ISNUMBER( VALUE( MID( tblMLK2[[#This Row],[Referenca]], 8, 3))), MID( tblMLK2[[#This Row],[Referenca]], 8, 3), "")</f>
        <v/>
      </c>
      <c r="BZ46" s="187" t="str">
        <f>IF( tblMLK2[[#This Row],[Javni prihod = Da]], IFERROR( VLOOKUP( tblMLK2[[#This Row],[Referenca Opština Broj]], tblTrezorOpstine[[Šifra opštine]:[Tip]], 2, 0), ""), "")</f>
        <v/>
      </c>
      <c r="CA46" s="187" t="str">
        <f>IF( tblMLK2[[#This Row],[Javni prihod = Da]], LEFT( tblMLK2[[#This Row],[Napomena]], 7), "")</f>
        <v/>
      </c>
      <c r="CB46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6" s="188" t="str">
        <f>IF( AND( tblMLK2[[#This Row],[Javni prihod = Da]], _DuznikTip = "Opština"), MID( tblMLK2[[#This Row],[Napomena]], 8, 1), "")</f>
        <v/>
      </c>
      <c r="CD46" s="191" t="str">
        <f>IF( AND( tblMLK2[[#This Row],[Javni prihod = Da]], _DuznikTip = "Opština"), MID( tblMLK2[[#This Row],[Napomena]], 9, 13), "")</f>
        <v/>
      </c>
      <c r="CE46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7" spans="1:83" ht="28.5" customHeight="1" x14ac:dyDescent="0.2">
      <c r="A47"/>
      <c r="B47" s="132" t="str">
        <f>HYPERLINK( tblMLK2[[#This Row],[Tekst greške]], IF( tblMLK2[[#This Row],[Prazan red, dozvoljeno.]], "", tblMLK2[[#This Row],[Kolona greške]]))</f>
        <v/>
      </c>
      <c r="C47" s="166">
        <v>27</v>
      </c>
      <c r="D47" s="192"/>
      <c r="E47" s="193"/>
      <c r="F47" s="193"/>
      <c r="G47" s="193"/>
      <c r="H47" s="193"/>
      <c r="I47" s="193"/>
      <c r="J47" s="193"/>
      <c r="K47" s="193"/>
      <c r="L47" s="193"/>
      <c r="M47" s="194"/>
      <c r="N47" s="199"/>
      <c r="O47" s="200"/>
      <c r="P47" s="201"/>
      <c r="Q47" s="202"/>
      <c r="R47" s="200"/>
      <c r="S47" s="201"/>
      <c r="T47" s="202"/>
      <c r="U47" s="200"/>
      <c r="V47" s="203"/>
      <c r="W47" s="201"/>
      <c r="X47" s="202"/>
      <c r="Y47" s="200"/>
      <c r="Z47" s="204"/>
      <c r="AA47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7" s="176"/>
      <c r="AC47" s="177"/>
      <c r="AD47" s="178"/>
      <c r="AE47" s="179"/>
      <c r="AF47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7" s="181"/>
      <c r="AH47" s="182"/>
      <c r="AI47" s="183"/>
      <c r="AJ47" s="184"/>
      <c r="AK47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7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7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7" s="157" t="b">
        <f ca="1">NOT( AND( OFFSET( tblMLK2[[#This Row],[Prazan red, dozvoljeno.]], -1, 0) = TRUE, tblMLK2[[#This Row],[Prazan red, dozvoljeno.]] = FALSE))</f>
        <v>1</v>
      </c>
      <c r="AO47" s="187" t="b">
        <f>LEN( CONCATENATE( tblMLK2[[#This Row],[Povjerilac]])) &gt; 0</f>
        <v>0</v>
      </c>
      <c r="AP47" s="187" t="b">
        <f>LEN( tblMLK2[[#This Row],[JIB ili račun povjerioca]]) = 13</f>
        <v>0</v>
      </c>
      <c r="AQ47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AA47, {1;2;3;4;5;6;7;8;9;10;11;12}, 1))), 11)), FALSE)</f>
        <v>0</v>
      </c>
      <c r="AR47" s="187" t="b">
        <f>_UID &lt;&gt; tblMLK2[[#This Row],[JIB ili račun povjerioca]]</f>
        <v>0</v>
      </c>
      <c r="AS47" s="187" t="b">
        <f>LEN( CONCATENATE( tblMLK2[[#This Row],[Iznos u KM]])) &gt; 0</f>
        <v>0</v>
      </c>
      <c r="AT47" s="187" t="b">
        <f>tblMLK2[[#This Row],[Iznos u KM]] &gt; 0</f>
        <v>0</v>
      </c>
      <c r="AU47" s="187" t="b">
        <f>IF( ISNUMBER( SEARCH( MID( $AT$14, 3, 1), tblMLK2[[#This Row],[Iznos u KM]])), (LEN( tblMLK2[[#This Row],[Iznos u KM]]) - SEARCH( MID( $AT$14, 3, 1), tblMLK2[[#This Row],[Iznos u KM]])) &lt;= 2, TRUE)</f>
        <v>1</v>
      </c>
      <c r="AV47" s="187" t="b">
        <f>IF( tblMLK2[[#This Row],[Avans]] = "Ne", AND( tblMLK2[[#This Row],[Dan]] &lt;&gt; "", tblMLK2[[#This Row],[Mjesec]] &lt;&gt; "", tblMLK2[[#This Row],[Godina]] &lt;&gt; ""), TRUE)</f>
        <v>1</v>
      </c>
      <c r="AW47" s="187" t="b">
        <f>IF( tblMLK2[[#This Row],[Avans]] = "Da", AND( tblMLK2[[#This Row],[Dan]] = "", tblMLK2[[#This Row],[Mjesec]] = "", tblMLK2[[#This Row],[Godina]] = ""), TRUE)</f>
        <v>1</v>
      </c>
      <c r="AX47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7" s="187" t="b">
        <f>tblMLK2[[#This Row],[Avans]] &lt;&gt; ""</f>
        <v>0</v>
      </c>
      <c r="AZ47" s="187" t="b">
        <f>OR( tblMLK2[[#This Row],[Avans]] = "Da", tblMLK2[[#This Row],[Avans]] = "Ne")</f>
        <v>0</v>
      </c>
      <c r="BA47" s="187" t="b">
        <f>tblMLK2[[#This Row],[Javni prihod]] &lt;&gt; ""</f>
        <v>0</v>
      </c>
      <c r="BB47" s="187" t="b">
        <f>OR( tblMLK2[[#This Row],[Javni prihod = Da]], tblMLK2[[#This Row],[Javni prihod]] = "Ne")</f>
        <v>0</v>
      </c>
      <c r="BC47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7" s="187" t="b">
        <f>IF( tblMLK2[[#This Row],[Javni prihod = Da]],  tblMLK2[[#This Row],[Povjerilac Tip]] &lt;&gt; "", TRUE)</f>
        <v>1</v>
      </c>
      <c r="BE47" s="187" t="b">
        <f>LEN( CONCATENATE( tblMLK2[[#This Row],[Referenca]])) &gt; 0</f>
        <v>0</v>
      </c>
      <c r="BF47" s="187" t="b">
        <f>TRIM( tblMLK2[[#This Row],[Referenca]]) = tblMLK2[[#This Row],[Referenca]]</f>
        <v>1</v>
      </c>
      <c r="BG47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7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7" s="187" t="b">
        <f>IF( AND( tblMLK2[[#This Row],[Povjerilac Tip]] =  "Republika Srpska", tblMLK2[[#This Row],[Javni prihod]] = "da"), tblMLK2[[#This Row],[Odgovarajuća Budzetska Organizacija]], TRUE)</f>
        <v>1</v>
      </c>
      <c r="BJ47" s="187" t="b">
        <f>IF( AND( tblMLK2[[#This Row],[Povjerilac Tip]] =  "Opština", tblMLK2[[#This Row],[Javni prihod]] = "da"), tblMLK2[[#This Row],[Odgovarajuća Budzetska Organizacija]], TRUE)</f>
        <v>1</v>
      </c>
      <c r="BK47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7" s="188" t="b">
        <f>IF( AND( tblMLK2[[#This Row],[Javni prihod = Da]], _DuznikTip = "Opština"), tblMLK2[[#This Row],[Validan JIB Budeztske Organizacije]], TRUE)</f>
        <v>1</v>
      </c>
      <c r="BM47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7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7" s="188" t="b">
        <f>IF( tblMLK2[[#This Row],[Prazan red, dozvoljeno.]], TRUE, COUNTIF( tblMLK2[Kljuc reda - Jedinstven red], tblMLK2[[#This Row],[Kljuc reda - Jedinstven red]]) = 1)</f>
        <v>1</v>
      </c>
      <c r="BP47" s="190" t="str">
        <f>IF( AND( tblMLK2[[#This Row],[Kontrola ukupne popunjenosti.]], tblMLK2[[#This Row],[Kontrola ukupne ispravnosti.]]), _IspravanUnos, "Greška kolona: " &amp; HLOOKUP( FALSE, CHOOSE( {1;2}, $AN47:$BO47, AN$19:BO$19), 2, 0) &amp; " (detalji).")</f>
        <v>Ispravan unos.</v>
      </c>
      <c r="BQ47" s="197" t="str">
        <f>IF( AND( tblMLK2[[#This Row],[Kontrola ukupne popunjenosti.]], tblMLK2[[#This Row],[Kontrola ukupne ispravnosti.]]), "", HLOOKUP( FALSE, CHOOSE( {1;2}, $AN47:$BO47, AN$20:BO$20), 2, 0) &amp; REPT( CHAR( 10), 2))</f>
        <v/>
      </c>
      <c r="BR47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7" s="190" t="b">
        <f>tblMLK2[[#This Row],[Javni prihod]] = "Da"</f>
        <v>0</v>
      </c>
      <c r="BT47" s="187" t="str">
        <f>IFERROR( VLOOKUP( tblMLK2[[#This Row],[JIB ili račun povjerioca]], tblTrezorOpstine[], 4, 0), "")</f>
        <v/>
      </c>
      <c r="BU47" s="187" t="str">
        <f>IF( tblMLK2[[#This Row],[Povjerilac Tip]] = "Opština", VLOOKUP( tblMLK2[[#This Row],[JIB ili račun povjerioca]], tblTrezorOpstine[], 3, 0), "")</f>
        <v/>
      </c>
      <c r="BV47" s="187" t="str">
        <f>IF( AND( NOT( ISNUMBER( SEARCH( "/", LEFT( tblMLK2[[#This Row],[Referenca]], 6)))), ISNUMBER( VALUE( LEFT( tblMLK2[[#This Row],[Referenca]], 6)))), MID( tblMLK2[[#This Row],[Referenca]], 1, 6), "")</f>
        <v/>
      </c>
      <c r="BW47" s="187" t="str">
        <f>IFERROR( VLOOKUP( tblMLK2[[#This Row],[Referenca Prihod]], tblVrstaPrihoda[], 2, 0), "")</f>
        <v/>
      </c>
      <c r="BX47" s="187" t="str">
        <f>IF( tblMLK2[[#This Row],[Javni prihod = Da]], MID( tblMLK2[[#This Row],[Referenca]], 7, 1), "")</f>
        <v/>
      </c>
      <c r="BY47" s="187" t="str">
        <f>IF( ISNUMBER( VALUE( MID( tblMLK2[[#This Row],[Referenca]], 8, 3))), MID( tblMLK2[[#This Row],[Referenca]], 8, 3), "")</f>
        <v/>
      </c>
      <c r="BZ47" s="187" t="str">
        <f>IF( tblMLK2[[#This Row],[Javni prihod = Da]], IFERROR( VLOOKUP( tblMLK2[[#This Row],[Referenca Opština Broj]], tblTrezorOpstine[[Šifra opštine]:[Tip]], 2, 0), ""), "")</f>
        <v/>
      </c>
      <c r="CA47" s="187" t="str">
        <f>IF( tblMLK2[[#This Row],[Javni prihod = Da]], LEFT( tblMLK2[[#This Row],[Napomena]], 7), "")</f>
        <v/>
      </c>
      <c r="CB47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7" s="188" t="str">
        <f>IF( AND( tblMLK2[[#This Row],[Javni prihod = Da]], _DuznikTip = "Opština"), MID( tblMLK2[[#This Row],[Napomena]], 8, 1), "")</f>
        <v/>
      </c>
      <c r="CD47" s="191" t="str">
        <f>IF( AND( tblMLK2[[#This Row],[Javni prihod = Da]], _DuznikTip = "Opština"), MID( tblMLK2[[#This Row],[Napomena]], 9, 13), "")</f>
        <v/>
      </c>
      <c r="CE47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8" spans="1:83" ht="28.5" customHeight="1" x14ac:dyDescent="0.2">
      <c r="A48"/>
      <c r="B48" s="132" t="str">
        <f>HYPERLINK( tblMLK2[[#This Row],[Tekst greške]], IF( tblMLK2[[#This Row],[Prazan red, dozvoljeno.]], "", tblMLK2[[#This Row],[Kolona greške]]))</f>
        <v/>
      </c>
      <c r="C48" s="166">
        <v>28</v>
      </c>
      <c r="D48" s="192"/>
      <c r="E48" s="193"/>
      <c r="F48" s="193"/>
      <c r="G48" s="193"/>
      <c r="H48" s="193"/>
      <c r="I48" s="193"/>
      <c r="J48" s="193"/>
      <c r="K48" s="193"/>
      <c r="L48" s="193"/>
      <c r="M48" s="194"/>
      <c r="N48" s="199"/>
      <c r="O48" s="200"/>
      <c r="P48" s="201"/>
      <c r="Q48" s="202"/>
      <c r="R48" s="200"/>
      <c r="S48" s="201"/>
      <c r="T48" s="202"/>
      <c r="U48" s="200"/>
      <c r="V48" s="203"/>
      <c r="W48" s="201"/>
      <c r="X48" s="202"/>
      <c r="Y48" s="200"/>
      <c r="Z48" s="204"/>
      <c r="AA48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8" s="176"/>
      <c r="AC48" s="177"/>
      <c r="AD48" s="178"/>
      <c r="AE48" s="179"/>
      <c r="AF48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8" s="181"/>
      <c r="AH48" s="182"/>
      <c r="AI48" s="183"/>
      <c r="AJ48" s="184"/>
      <c r="AK48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8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8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8" s="157" t="b">
        <f ca="1">NOT( AND( OFFSET( tblMLK2[[#This Row],[Prazan red, dozvoljeno.]], -1, 0) = TRUE, tblMLK2[[#This Row],[Prazan red, dozvoljeno.]] = FALSE))</f>
        <v>1</v>
      </c>
      <c r="AO48" s="187" t="b">
        <f>LEN( CONCATENATE( tblMLK2[[#This Row],[Povjerilac]])) &gt; 0</f>
        <v>0</v>
      </c>
      <c r="AP48" s="187" t="b">
        <f>LEN( tblMLK2[[#This Row],[JIB ili račun povjerioca]]) = 13</f>
        <v>0</v>
      </c>
      <c r="AQ48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AA48, {1;2;3;4;5;6;7;8;9;10;11;12}, 1))), 11)), FALSE)</f>
        <v>0</v>
      </c>
      <c r="AR48" s="187" t="b">
        <f>_UID &lt;&gt; tblMLK2[[#This Row],[JIB ili račun povjerioca]]</f>
        <v>0</v>
      </c>
      <c r="AS48" s="187" t="b">
        <f>LEN( CONCATENATE( tblMLK2[[#This Row],[Iznos u KM]])) &gt; 0</f>
        <v>0</v>
      </c>
      <c r="AT48" s="187" t="b">
        <f>tblMLK2[[#This Row],[Iznos u KM]] &gt; 0</f>
        <v>0</v>
      </c>
      <c r="AU48" s="187" t="b">
        <f>IF( ISNUMBER( SEARCH( MID( $AT$14, 3, 1), tblMLK2[[#This Row],[Iznos u KM]])), (LEN( tblMLK2[[#This Row],[Iznos u KM]]) - SEARCH( MID( $AT$14, 3, 1), tblMLK2[[#This Row],[Iznos u KM]])) &lt;= 2, TRUE)</f>
        <v>1</v>
      </c>
      <c r="AV48" s="187" t="b">
        <f>IF( tblMLK2[[#This Row],[Avans]] = "Ne", AND( tblMLK2[[#This Row],[Dan]] &lt;&gt; "", tblMLK2[[#This Row],[Mjesec]] &lt;&gt; "", tblMLK2[[#This Row],[Godina]] &lt;&gt; ""), TRUE)</f>
        <v>1</v>
      </c>
      <c r="AW48" s="187" t="b">
        <f>IF( tblMLK2[[#This Row],[Avans]] = "Da", AND( tblMLK2[[#This Row],[Dan]] = "", tblMLK2[[#This Row],[Mjesec]] = "", tblMLK2[[#This Row],[Godina]] = ""), TRUE)</f>
        <v>1</v>
      </c>
      <c r="AX48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8" s="187" t="b">
        <f>tblMLK2[[#This Row],[Avans]] &lt;&gt; ""</f>
        <v>0</v>
      </c>
      <c r="AZ48" s="187" t="b">
        <f>OR( tblMLK2[[#This Row],[Avans]] = "Da", tblMLK2[[#This Row],[Avans]] = "Ne")</f>
        <v>0</v>
      </c>
      <c r="BA48" s="187" t="b">
        <f>tblMLK2[[#This Row],[Javni prihod]] &lt;&gt; ""</f>
        <v>0</v>
      </c>
      <c r="BB48" s="187" t="b">
        <f>OR( tblMLK2[[#This Row],[Javni prihod = Da]], tblMLK2[[#This Row],[Javni prihod]] = "Ne")</f>
        <v>0</v>
      </c>
      <c r="BC48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8" s="187" t="b">
        <f>IF( tblMLK2[[#This Row],[Javni prihod = Da]],  tblMLK2[[#This Row],[Povjerilac Tip]] &lt;&gt; "", TRUE)</f>
        <v>1</v>
      </c>
      <c r="BE48" s="187" t="b">
        <f>LEN( CONCATENATE( tblMLK2[[#This Row],[Referenca]])) &gt; 0</f>
        <v>0</v>
      </c>
      <c r="BF48" s="187" t="b">
        <f>TRIM( tblMLK2[[#This Row],[Referenca]]) = tblMLK2[[#This Row],[Referenca]]</f>
        <v>1</v>
      </c>
      <c r="BG48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8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8" s="187" t="b">
        <f>IF( AND( tblMLK2[[#This Row],[Povjerilac Tip]] =  "Republika Srpska", tblMLK2[[#This Row],[Javni prihod]] = "da"), tblMLK2[[#This Row],[Odgovarajuća Budzetska Organizacija]], TRUE)</f>
        <v>1</v>
      </c>
      <c r="BJ48" s="187" t="b">
        <f>IF( AND( tblMLK2[[#This Row],[Povjerilac Tip]] =  "Opština", tblMLK2[[#This Row],[Javni prihod]] = "da"), tblMLK2[[#This Row],[Odgovarajuća Budzetska Organizacija]], TRUE)</f>
        <v>1</v>
      </c>
      <c r="BK48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8" s="188" t="b">
        <f>IF( AND( tblMLK2[[#This Row],[Javni prihod = Da]], _DuznikTip = "Opština"), tblMLK2[[#This Row],[Validan JIB Budeztske Organizacije]], TRUE)</f>
        <v>1</v>
      </c>
      <c r="BM48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8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8" s="188" t="b">
        <f>IF( tblMLK2[[#This Row],[Prazan red, dozvoljeno.]], TRUE, COUNTIF( tblMLK2[Kljuc reda - Jedinstven red], tblMLK2[[#This Row],[Kljuc reda - Jedinstven red]]) = 1)</f>
        <v>1</v>
      </c>
      <c r="BP48" s="190" t="str">
        <f>IF( AND( tblMLK2[[#This Row],[Kontrola ukupne popunjenosti.]], tblMLK2[[#This Row],[Kontrola ukupne ispravnosti.]]), _IspravanUnos, "Greška kolona: " &amp; HLOOKUP( FALSE, CHOOSE( {1;2}, $AN48:$BO48, AN$19:BO$19), 2, 0) &amp; " (detalji).")</f>
        <v>Ispravan unos.</v>
      </c>
      <c r="BQ48" s="197" t="str">
        <f>IF( AND( tblMLK2[[#This Row],[Kontrola ukupne popunjenosti.]], tblMLK2[[#This Row],[Kontrola ukupne ispravnosti.]]), "", HLOOKUP( FALSE, CHOOSE( {1;2}, $AN48:$BO48, AN$20:BO$20), 2, 0) &amp; REPT( CHAR( 10), 2))</f>
        <v/>
      </c>
      <c r="BR48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8" s="190" t="b">
        <f>tblMLK2[[#This Row],[Javni prihod]] = "Da"</f>
        <v>0</v>
      </c>
      <c r="BT48" s="187" t="str">
        <f>IFERROR( VLOOKUP( tblMLK2[[#This Row],[JIB ili račun povjerioca]], tblTrezorOpstine[], 4, 0), "")</f>
        <v/>
      </c>
      <c r="BU48" s="187" t="str">
        <f>IF( tblMLK2[[#This Row],[Povjerilac Tip]] = "Opština", VLOOKUP( tblMLK2[[#This Row],[JIB ili račun povjerioca]], tblTrezorOpstine[], 3, 0), "")</f>
        <v/>
      </c>
      <c r="BV48" s="187" t="str">
        <f>IF( AND( NOT( ISNUMBER( SEARCH( "/", LEFT( tblMLK2[[#This Row],[Referenca]], 6)))), ISNUMBER( VALUE( LEFT( tblMLK2[[#This Row],[Referenca]], 6)))), MID( tblMLK2[[#This Row],[Referenca]], 1, 6), "")</f>
        <v/>
      </c>
      <c r="BW48" s="187" t="str">
        <f>IFERROR( VLOOKUP( tblMLK2[[#This Row],[Referenca Prihod]], tblVrstaPrihoda[], 2, 0), "")</f>
        <v/>
      </c>
      <c r="BX48" s="187" t="str">
        <f>IF( tblMLK2[[#This Row],[Javni prihod = Da]], MID( tblMLK2[[#This Row],[Referenca]], 7, 1), "")</f>
        <v/>
      </c>
      <c r="BY48" s="187" t="str">
        <f>IF( ISNUMBER( VALUE( MID( tblMLK2[[#This Row],[Referenca]], 8, 3))), MID( tblMLK2[[#This Row],[Referenca]], 8, 3), "")</f>
        <v/>
      </c>
      <c r="BZ48" s="187" t="str">
        <f>IF( tblMLK2[[#This Row],[Javni prihod = Da]], IFERROR( VLOOKUP( tblMLK2[[#This Row],[Referenca Opština Broj]], tblTrezorOpstine[[Šifra opštine]:[Tip]], 2, 0), ""), "")</f>
        <v/>
      </c>
      <c r="CA48" s="187" t="str">
        <f>IF( tblMLK2[[#This Row],[Javni prihod = Da]], LEFT( tblMLK2[[#This Row],[Napomena]], 7), "")</f>
        <v/>
      </c>
      <c r="CB48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8" s="188" t="str">
        <f>IF( AND( tblMLK2[[#This Row],[Javni prihod = Da]], _DuznikTip = "Opština"), MID( tblMLK2[[#This Row],[Napomena]], 8, 1), "")</f>
        <v/>
      </c>
      <c r="CD48" s="191" t="str">
        <f>IF( AND( tblMLK2[[#This Row],[Javni prihod = Da]], _DuznikTip = "Opština"), MID( tblMLK2[[#This Row],[Napomena]], 9, 13), "")</f>
        <v/>
      </c>
      <c r="CE48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49" spans="1:83" ht="28.5" customHeight="1" x14ac:dyDescent="0.2">
      <c r="A49"/>
      <c r="B49" s="132" t="str">
        <f>HYPERLINK( tblMLK2[[#This Row],[Tekst greške]], IF( tblMLK2[[#This Row],[Prazan red, dozvoljeno.]], "", tblMLK2[[#This Row],[Kolona greške]]))</f>
        <v/>
      </c>
      <c r="C49" s="166">
        <v>29</v>
      </c>
      <c r="D49" s="192"/>
      <c r="E49" s="193"/>
      <c r="F49" s="193"/>
      <c r="G49" s="193"/>
      <c r="H49" s="193"/>
      <c r="I49" s="193"/>
      <c r="J49" s="193"/>
      <c r="K49" s="193"/>
      <c r="L49" s="193"/>
      <c r="M49" s="194"/>
      <c r="N49" s="199"/>
      <c r="O49" s="200"/>
      <c r="P49" s="201"/>
      <c r="Q49" s="202"/>
      <c r="R49" s="200"/>
      <c r="S49" s="201"/>
      <c r="T49" s="202"/>
      <c r="U49" s="200"/>
      <c r="V49" s="203"/>
      <c r="W49" s="201"/>
      <c r="X49" s="202"/>
      <c r="Y49" s="200"/>
      <c r="Z49" s="204"/>
      <c r="AA49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49" s="176"/>
      <c r="AC49" s="177"/>
      <c r="AD49" s="178"/>
      <c r="AE49" s="179"/>
      <c r="AF49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49" s="181"/>
      <c r="AH49" s="182"/>
      <c r="AI49" s="183"/>
      <c r="AJ49" s="184"/>
      <c r="AK49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49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49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49" s="157" t="b">
        <f ca="1">NOT( AND( OFFSET( tblMLK2[[#This Row],[Prazan red, dozvoljeno.]], -1, 0) = TRUE, tblMLK2[[#This Row],[Prazan red, dozvoljeno.]] = FALSE))</f>
        <v>1</v>
      </c>
      <c r="AO49" s="187" t="b">
        <f>LEN( CONCATENATE( tblMLK2[[#This Row],[Povjerilac]])) &gt; 0</f>
        <v>0</v>
      </c>
      <c r="AP49" s="187" t="b">
        <f>LEN( tblMLK2[[#This Row],[JIB ili račun povjerioca]]) = 13</f>
        <v>0</v>
      </c>
      <c r="AQ49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AA49, {1;2;3;4;5;6;7;8;9;10;11;12}, 1))), 11)), FALSE)</f>
        <v>0</v>
      </c>
      <c r="AR49" s="187" t="b">
        <f>_UID &lt;&gt; tblMLK2[[#This Row],[JIB ili račun povjerioca]]</f>
        <v>0</v>
      </c>
      <c r="AS49" s="187" t="b">
        <f>LEN( CONCATENATE( tblMLK2[[#This Row],[Iznos u KM]])) &gt; 0</f>
        <v>0</v>
      </c>
      <c r="AT49" s="187" t="b">
        <f>tblMLK2[[#This Row],[Iznos u KM]] &gt; 0</f>
        <v>0</v>
      </c>
      <c r="AU49" s="187" t="b">
        <f>IF( ISNUMBER( SEARCH( MID( $AT$14, 3, 1), tblMLK2[[#This Row],[Iznos u KM]])), (LEN( tblMLK2[[#This Row],[Iznos u KM]]) - SEARCH( MID( $AT$14, 3, 1), tblMLK2[[#This Row],[Iznos u KM]])) &lt;= 2, TRUE)</f>
        <v>1</v>
      </c>
      <c r="AV49" s="187" t="b">
        <f>IF( tblMLK2[[#This Row],[Avans]] = "Ne", AND( tblMLK2[[#This Row],[Dan]] &lt;&gt; "", tblMLK2[[#This Row],[Mjesec]] &lt;&gt; "", tblMLK2[[#This Row],[Godina]] &lt;&gt; ""), TRUE)</f>
        <v>1</v>
      </c>
      <c r="AW49" s="187" t="b">
        <f>IF( tblMLK2[[#This Row],[Avans]] = "Da", AND( tblMLK2[[#This Row],[Dan]] = "", tblMLK2[[#This Row],[Mjesec]] = "", tblMLK2[[#This Row],[Godina]] = ""), TRUE)</f>
        <v>1</v>
      </c>
      <c r="AX49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49" s="187" t="b">
        <f>tblMLK2[[#This Row],[Avans]] &lt;&gt; ""</f>
        <v>0</v>
      </c>
      <c r="AZ49" s="187" t="b">
        <f>OR( tblMLK2[[#This Row],[Avans]] = "Da", tblMLK2[[#This Row],[Avans]] = "Ne")</f>
        <v>0</v>
      </c>
      <c r="BA49" s="187" t="b">
        <f>tblMLK2[[#This Row],[Javni prihod]] &lt;&gt; ""</f>
        <v>0</v>
      </c>
      <c r="BB49" s="187" t="b">
        <f>OR( tblMLK2[[#This Row],[Javni prihod = Da]], tblMLK2[[#This Row],[Javni prihod]] = "Ne")</f>
        <v>0</v>
      </c>
      <c r="BC49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49" s="187" t="b">
        <f>IF( tblMLK2[[#This Row],[Javni prihod = Da]],  tblMLK2[[#This Row],[Povjerilac Tip]] &lt;&gt; "", TRUE)</f>
        <v>1</v>
      </c>
      <c r="BE49" s="187" t="b">
        <f>LEN( CONCATENATE( tblMLK2[[#This Row],[Referenca]])) &gt; 0</f>
        <v>0</v>
      </c>
      <c r="BF49" s="187" t="b">
        <f>TRIM( tblMLK2[[#This Row],[Referenca]]) = tblMLK2[[#This Row],[Referenca]]</f>
        <v>1</v>
      </c>
      <c r="BG49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49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49" s="187" t="b">
        <f>IF( AND( tblMLK2[[#This Row],[Povjerilac Tip]] =  "Republika Srpska", tblMLK2[[#This Row],[Javni prihod]] = "da"), tblMLK2[[#This Row],[Odgovarajuća Budzetska Organizacija]], TRUE)</f>
        <v>1</v>
      </c>
      <c r="BJ49" s="187" t="b">
        <f>IF( AND( tblMLK2[[#This Row],[Povjerilac Tip]] =  "Opština", tblMLK2[[#This Row],[Javni prihod]] = "da"), tblMLK2[[#This Row],[Odgovarajuća Budzetska Organizacija]], TRUE)</f>
        <v>1</v>
      </c>
      <c r="BK49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49" s="188" t="b">
        <f>IF( AND( tblMLK2[[#This Row],[Javni prihod = Da]], _DuznikTip = "Opština"), tblMLK2[[#This Row],[Validan JIB Budeztske Organizacije]], TRUE)</f>
        <v>1</v>
      </c>
      <c r="BM49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49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49" s="188" t="b">
        <f>IF( tblMLK2[[#This Row],[Prazan red, dozvoljeno.]], TRUE, COUNTIF( tblMLK2[Kljuc reda - Jedinstven red], tblMLK2[[#This Row],[Kljuc reda - Jedinstven red]]) = 1)</f>
        <v>1</v>
      </c>
      <c r="BP49" s="190" t="str">
        <f>IF( AND( tblMLK2[[#This Row],[Kontrola ukupne popunjenosti.]], tblMLK2[[#This Row],[Kontrola ukupne ispravnosti.]]), _IspravanUnos, "Greška kolona: " &amp; HLOOKUP( FALSE, CHOOSE( {1;2}, $AN49:$BO49, AN$19:BO$19), 2, 0) &amp; " (detalji).")</f>
        <v>Ispravan unos.</v>
      </c>
      <c r="BQ49" s="197" t="str">
        <f>IF( AND( tblMLK2[[#This Row],[Kontrola ukupne popunjenosti.]], tblMLK2[[#This Row],[Kontrola ukupne ispravnosti.]]), "", HLOOKUP( FALSE, CHOOSE( {1;2}, $AN49:$BO49, AN$20:BO$20), 2, 0) &amp; REPT( CHAR( 10), 2))</f>
        <v/>
      </c>
      <c r="BR49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49" s="190" t="b">
        <f>tblMLK2[[#This Row],[Javni prihod]] = "Da"</f>
        <v>0</v>
      </c>
      <c r="BT49" s="187" t="str">
        <f>IFERROR( VLOOKUP( tblMLK2[[#This Row],[JIB ili račun povjerioca]], tblTrezorOpstine[], 4, 0), "")</f>
        <v/>
      </c>
      <c r="BU49" s="187" t="str">
        <f>IF( tblMLK2[[#This Row],[Povjerilac Tip]] = "Opština", VLOOKUP( tblMLK2[[#This Row],[JIB ili račun povjerioca]], tblTrezorOpstine[], 3, 0), "")</f>
        <v/>
      </c>
      <c r="BV49" s="187" t="str">
        <f>IF( AND( NOT( ISNUMBER( SEARCH( "/", LEFT( tblMLK2[[#This Row],[Referenca]], 6)))), ISNUMBER( VALUE( LEFT( tblMLK2[[#This Row],[Referenca]], 6)))), MID( tblMLK2[[#This Row],[Referenca]], 1, 6), "")</f>
        <v/>
      </c>
      <c r="BW49" s="187" t="str">
        <f>IFERROR( VLOOKUP( tblMLK2[[#This Row],[Referenca Prihod]], tblVrstaPrihoda[], 2, 0), "")</f>
        <v/>
      </c>
      <c r="BX49" s="187" t="str">
        <f>IF( tblMLK2[[#This Row],[Javni prihod = Da]], MID( tblMLK2[[#This Row],[Referenca]], 7, 1), "")</f>
        <v/>
      </c>
      <c r="BY49" s="187" t="str">
        <f>IF( ISNUMBER( VALUE( MID( tblMLK2[[#This Row],[Referenca]], 8, 3))), MID( tblMLK2[[#This Row],[Referenca]], 8, 3), "")</f>
        <v/>
      </c>
      <c r="BZ49" s="187" t="str">
        <f>IF( tblMLK2[[#This Row],[Javni prihod = Da]], IFERROR( VLOOKUP( tblMLK2[[#This Row],[Referenca Opština Broj]], tblTrezorOpstine[[Šifra opštine]:[Tip]], 2, 0), ""), "")</f>
        <v/>
      </c>
      <c r="CA49" s="187" t="str">
        <f>IF( tblMLK2[[#This Row],[Javni prihod = Da]], LEFT( tblMLK2[[#This Row],[Napomena]], 7), "")</f>
        <v/>
      </c>
      <c r="CB49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49" s="188" t="str">
        <f>IF( AND( tblMLK2[[#This Row],[Javni prihod = Da]], _DuznikTip = "Opština"), MID( tblMLK2[[#This Row],[Napomena]], 8, 1), "")</f>
        <v/>
      </c>
      <c r="CD49" s="191" t="str">
        <f>IF( AND( tblMLK2[[#This Row],[Javni prihod = Da]], _DuznikTip = "Opština"), MID( tblMLK2[[#This Row],[Napomena]], 9, 13), "")</f>
        <v/>
      </c>
      <c r="CE49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0" spans="1:83" ht="28.5" customHeight="1" x14ac:dyDescent="0.2">
      <c r="A50"/>
      <c r="B50" s="132" t="str">
        <f>HYPERLINK( tblMLK2[[#This Row],[Tekst greške]], IF( tblMLK2[[#This Row],[Prazan red, dozvoljeno.]], "", tblMLK2[[#This Row],[Kolona greške]]))</f>
        <v/>
      </c>
      <c r="C50" s="166">
        <v>30</v>
      </c>
      <c r="D50" s="192"/>
      <c r="E50" s="193"/>
      <c r="F50" s="193"/>
      <c r="G50" s="193"/>
      <c r="H50" s="193"/>
      <c r="I50" s="193"/>
      <c r="J50" s="193"/>
      <c r="K50" s="193"/>
      <c r="L50" s="193"/>
      <c r="M50" s="194"/>
      <c r="N50" s="199"/>
      <c r="O50" s="200"/>
      <c r="P50" s="201"/>
      <c r="Q50" s="202"/>
      <c r="R50" s="200"/>
      <c r="S50" s="201"/>
      <c r="T50" s="202"/>
      <c r="U50" s="200"/>
      <c r="V50" s="203"/>
      <c r="W50" s="201"/>
      <c r="X50" s="202"/>
      <c r="Y50" s="200"/>
      <c r="Z50" s="204"/>
      <c r="AA50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0" s="176"/>
      <c r="AC50" s="177"/>
      <c r="AD50" s="178"/>
      <c r="AE50" s="179"/>
      <c r="AF50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0" s="181"/>
      <c r="AH50" s="182"/>
      <c r="AI50" s="183"/>
      <c r="AJ50" s="184"/>
      <c r="AK50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0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0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0" s="157" t="b">
        <f ca="1">NOT( AND( OFFSET( tblMLK2[[#This Row],[Prazan red, dozvoljeno.]], -1, 0) = TRUE, tblMLK2[[#This Row],[Prazan red, dozvoljeno.]] = FALSE))</f>
        <v>1</v>
      </c>
      <c r="AO50" s="187" t="b">
        <f>LEN( CONCATENATE( tblMLK2[[#This Row],[Povjerilac]])) &gt; 0</f>
        <v>0</v>
      </c>
      <c r="AP50" s="187" t="b">
        <f>LEN( tblMLK2[[#This Row],[JIB ili račun povjerioca]]) = 13</f>
        <v>0</v>
      </c>
      <c r="AQ50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AA50, {1;2;3;4;5;6;7;8;9;10;11;12}, 1))), 11)), FALSE)</f>
        <v>0</v>
      </c>
      <c r="AR50" s="187" t="b">
        <f>_UID &lt;&gt; tblMLK2[[#This Row],[JIB ili račun povjerioca]]</f>
        <v>0</v>
      </c>
      <c r="AS50" s="187" t="b">
        <f>LEN( CONCATENATE( tblMLK2[[#This Row],[Iznos u KM]])) &gt; 0</f>
        <v>0</v>
      </c>
      <c r="AT50" s="187" t="b">
        <f>tblMLK2[[#This Row],[Iznos u KM]] &gt; 0</f>
        <v>0</v>
      </c>
      <c r="AU50" s="187" t="b">
        <f>IF( ISNUMBER( SEARCH( MID( $AT$14, 3, 1), tblMLK2[[#This Row],[Iznos u KM]])), (LEN( tblMLK2[[#This Row],[Iznos u KM]]) - SEARCH( MID( $AT$14, 3, 1), tblMLK2[[#This Row],[Iznos u KM]])) &lt;= 2, TRUE)</f>
        <v>1</v>
      </c>
      <c r="AV50" s="187" t="b">
        <f>IF( tblMLK2[[#This Row],[Avans]] = "Ne", AND( tblMLK2[[#This Row],[Dan]] &lt;&gt; "", tblMLK2[[#This Row],[Mjesec]] &lt;&gt; "", tblMLK2[[#This Row],[Godina]] &lt;&gt; ""), TRUE)</f>
        <v>1</v>
      </c>
      <c r="AW50" s="187" t="b">
        <f>IF( tblMLK2[[#This Row],[Avans]] = "Da", AND( tblMLK2[[#This Row],[Dan]] = "", tblMLK2[[#This Row],[Mjesec]] = "", tblMLK2[[#This Row],[Godina]] = ""), TRUE)</f>
        <v>1</v>
      </c>
      <c r="AX50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0" s="187" t="b">
        <f>tblMLK2[[#This Row],[Avans]] &lt;&gt; ""</f>
        <v>0</v>
      </c>
      <c r="AZ50" s="187" t="b">
        <f>OR( tblMLK2[[#This Row],[Avans]] = "Da", tblMLK2[[#This Row],[Avans]] = "Ne")</f>
        <v>0</v>
      </c>
      <c r="BA50" s="187" t="b">
        <f>tblMLK2[[#This Row],[Javni prihod]] &lt;&gt; ""</f>
        <v>0</v>
      </c>
      <c r="BB50" s="187" t="b">
        <f>OR( tblMLK2[[#This Row],[Javni prihod = Da]], tblMLK2[[#This Row],[Javni prihod]] = "Ne")</f>
        <v>0</v>
      </c>
      <c r="BC50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0" s="187" t="b">
        <f>IF( tblMLK2[[#This Row],[Javni prihod = Da]],  tblMLK2[[#This Row],[Povjerilac Tip]] &lt;&gt; "", TRUE)</f>
        <v>1</v>
      </c>
      <c r="BE50" s="187" t="b">
        <f>LEN( CONCATENATE( tblMLK2[[#This Row],[Referenca]])) &gt; 0</f>
        <v>0</v>
      </c>
      <c r="BF50" s="187" t="b">
        <f>TRIM( tblMLK2[[#This Row],[Referenca]]) = tblMLK2[[#This Row],[Referenca]]</f>
        <v>1</v>
      </c>
      <c r="BG50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0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0" s="187" t="b">
        <f>IF( AND( tblMLK2[[#This Row],[Povjerilac Tip]] =  "Republika Srpska", tblMLK2[[#This Row],[Javni prihod]] = "da"), tblMLK2[[#This Row],[Odgovarajuća Budzetska Organizacija]], TRUE)</f>
        <v>1</v>
      </c>
      <c r="BJ50" s="187" t="b">
        <f>IF( AND( tblMLK2[[#This Row],[Povjerilac Tip]] =  "Opština", tblMLK2[[#This Row],[Javni prihod]] = "da"), tblMLK2[[#This Row],[Odgovarajuća Budzetska Organizacija]], TRUE)</f>
        <v>1</v>
      </c>
      <c r="BK50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0" s="188" t="b">
        <f>IF( AND( tblMLK2[[#This Row],[Javni prihod = Da]], _DuznikTip = "Opština"), tblMLK2[[#This Row],[Validan JIB Budeztske Organizacije]], TRUE)</f>
        <v>1</v>
      </c>
      <c r="BM50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0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0" s="188" t="b">
        <f>IF( tblMLK2[[#This Row],[Prazan red, dozvoljeno.]], TRUE, COUNTIF( tblMLK2[Kljuc reda - Jedinstven red], tblMLK2[[#This Row],[Kljuc reda - Jedinstven red]]) = 1)</f>
        <v>1</v>
      </c>
      <c r="BP50" s="190" t="str">
        <f>IF( AND( tblMLK2[[#This Row],[Kontrola ukupne popunjenosti.]], tblMLK2[[#This Row],[Kontrola ukupne ispravnosti.]]), _IspravanUnos, "Greška kolona: " &amp; HLOOKUP( FALSE, CHOOSE( {1;2}, $AN50:$BO50, AN$19:BO$19), 2, 0) &amp; " (detalji).")</f>
        <v>Ispravan unos.</v>
      </c>
      <c r="BQ50" s="197" t="str">
        <f>IF( AND( tblMLK2[[#This Row],[Kontrola ukupne popunjenosti.]], tblMLK2[[#This Row],[Kontrola ukupne ispravnosti.]]), "", HLOOKUP( FALSE, CHOOSE( {1;2}, $AN50:$BO50, AN$20:BO$20), 2, 0) &amp; REPT( CHAR( 10), 2))</f>
        <v/>
      </c>
      <c r="BR50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0" s="190" t="b">
        <f>tblMLK2[[#This Row],[Javni prihod]] = "Da"</f>
        <v>0</v>
      </c>
      <c r="BT50" s="187" t="str">
        <f>IFERROR( VLOOKUP( tblMLK2[[#This Row],[JIB ili račun povjerioca]], tblTrezorOpstine[], 4, 0), "")</f>
        <v/>
      </c>
      <c r="BU50" s="187" t="str">
        <f>IF( tblMLK2[[#This Row],[Povjerilac Tip]] = "Opština", VLOOKUP( tblMLK2[[#This Row],[JIB ili račun povjerioca]], tblTrezorOpstine[], 3, 0), "")</f>
        <v/>
      </c>
      <c r="BV50" s="187" t="str">
        <f>IF( AND( NOT( ISNUMBER( SEARCH( "/", LEFT( tblMLK2[[#This Row],[Referenca]], 6)))), ISNUMBER( VALUE( LEFT( tblMLK2[[#This Row],[Referenca]], 6)))), MID( tblMLK2[[#This Row],[Referenca]], 1, 6), "")</f>
        <v/>
      </c>
      <c r="BW50" s="187" t="str">
        <f>IFERROR( VLOOKUP( tblMLK2[[#This Row],[Referenca Prihod]], tblVrstaPrihoda[], 2, 0), "")</f>
        <v/>
      </c>
      <c r="BX50" s="187" t="str">
        <f>IF( tblMLK2[[#This Row],[Javni prihod = Da]], MID( tblMLK2[[#This Row],[Referenca]], 7, 1), "")</f>
        <v/>
      </c>
      <c r="BY50" s="187" t="str">
        <f>IF( ISNUMBER( VALUE( MID( tblMLK2[[#This Row],[Referenca]], 8, 3))), MID( tblMLK2[[#This Row],[Referenca]], 8, 3), "")</f>
        <v/>
      </c>
      <c r="BZ50" s="187" t="str">
        <f>IF( tblMLK2[[#This Row],[Javni prihod = Da]], IFERROR( VLOOKUP( tblMLK2[[#This Row],[Referenca Opština Broj]], tblTrezorOpstine[[Šifra opštine]:[Tip]], 2, 0), ""), "")</f>
        <v/>
      </c>
      <c r="CA50" s="187" t="str">
        <f>IF( tblMLK2[[#This Row],[Javni prihod = Da]], LEFT( tblMLK2[[#This Row],[Napomena]], 7), "")</f>
        <v/>
      </c>
      <c r="CB50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0" s="188" t="str">
        <f>IF( AND( tblMLK2[[#This Row],[Javni prihod = Da]], _DuznikTip = "Opština"), MID( tblMLK2[[#This Row],[Napomena]], 8, 1), "")</f>
        <v/>
      </c>
      <c r="CD50" s="191" t="str">
        <f>IF( AND( tblMLK2[[#This Row],[Javni prihod = Da]], _DuznikTip = "Opština"), MID( tblMLK2[[#This Row],[Napomena]], 9, 13), "")</f>
        <v/>
      </c>
      <c r="CE50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1" spans="1:83" ht="28.5" customHeight="1" x14ac:dyDescent="0.2">
      <c r="A51"/>
      <c r="B51" s="132" t="str">
        <f>HYPERLINK( tblMLK2[[#This Row],[Tekst greške]], IF( tblMLK2[[#This Row],[Prazan red, dozvoljeno.]], "", tblMLK2[[#This Row],[Kolona greške]]))</f>
        <v/>
      </c>
      <c r="C51" s="166">
        <v>31</v>
      </c>
      <c r="D51" s="192"/>
      <c r="E51" s="193"/>
      <c r="F51" s="193"/>
      <c r="G51" s="193"/>
      <c r="H51" s="193"/>
      <c r="I51" s="193"/>
      <c r="J51" s="193"/>
      <c r="K51" s="193"/>
      <c r="L51" s="193"/>
      <c r="M51" s="194"/>
      <c r="N51" s="199"/>
      <c r="O51" s="200"/>
      <c r="P51" s="201"/>
      <c r="Q51" s="202"/>
      <c r="R51" s="200"/>
      <c r="S51" s="201"/>
      <c r="T51" s="202"/>
      <c r="U51" s="200"/>
      <c r="V51" s="203"/>
      <c r="W51" s="201"/>
      <c r="X51" s="202"/>
      <c r="Y51" s="200"/>
      <c r="Z51" s="204"/>
      <c r="AA51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1" s="176"/>
      <c r="AC51" s="177"/>
      <c r="AD51" s="178"/>
      <c r="AE51" s="179"/>
      <c r="AF51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1" s="181"/>
      <c r="AH51" s="182"/>
      <c r="AI51" s="183"/>
      <c r="AJ51" s="184"/>
      <c r="AK51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1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1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1" s="157" t="b">
        <f ca="1">NOT( AND( OFFSET( tblMLK2[[#This Row],[Prazan red, dozvoljeno.]], -1, 0) = TRUE, tblMLK2[[#This Row],[Prazan red, dozvoljeno.]] = FALSE))</f>
        <v>1</v>
      </c>
      <c r="AO51" s="187" t="b">
        <f>LEN( CONCATENATE( tblMLK2[[#This Row],[Povjerilac]])) &gt; 0</f>
        <v>0</v>
      </c>
      <c r="AP51" s="187" t="b">
        <f>LEN( tblMLK2[[#This Row],[JIB ili račun povjerioca]]) = 13</f>
        <v>0</v>
      </c>
      <c r="AQ51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AA51, {1;2;3;4;5;6;7;8;9;10;11;12}, 1))), 11)), FALSE)</f>
        <v>0</v>
      </c>
      <c r="AR51" s="187" t="b">
        <f>_UID &lt;&gt; tblMLK2[[#This Row],[JIB ili račun povjerioca]]</f>
        <v>0</v>
      </c>
      <c r="AS51" s="187" t="b">
        <f>LEN( CONCATENATE( tblMLK2[[#This Row],[Iznos u KM]])) &gt; 0</f>
        <v>0</v>
      </c>
      <c r="AT51" s="187" t="b">
        <f>tblMLK2[[#This Row],[Iznos u KM]] &gt; 0</f>
        <v>0</v>
      </c>
      <c r="AU51" s="187" t="b">
        <f>IF( ISNUMBER( SEARCH( MID( $AT$14, 3, 1), tblMLK2[[#This Row],[Iznos u KM]])), (LEN( tblMLK2[[#This Row],[Iznos u KM]]) - SEARCH( MID( $AT$14, 3, 1), tblMLK2[[#This Row],[Iznos u KM]])) &lt;= 2, TRUE)</f>
        <v>1</v>
      </c>
      <c r="AV51" s="187" t="b">
        <f>IF( tblMLK2[[#This Row],[Avans]] = "Ne", AND( tblMLK2[[#This Row],[Dan]] &lt;&gt; "", tblMLK2[[#This Row],[Mjesec]] &lt;&gt; "", tblMLK2[[#This Row],[Godina]] &lt;&gt; ""), TRUE)</f>
        <v>1</v>
      </c>
      <c r="AW51" s="187" t="b">
        <f>IF( tblMLK2[[#This Row],[Avans]] = "Da", AND( tblMLK2[[#This Row],[Dan]] = "", tblMLK2[[#This Row],[Mjesec]] = "", tblMLK2[[#This Row],[Godina]] = ""), TRUE)</f>
        <v>1</v>
      </c>
      <c r="AX51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1" s="187" t="b">
        <f>tblMLK2[[#This Row],[Avans]] &lt;&gt; ""</f>
        <v>0</v>
      </c>
      <c r="AZ51" s="187" t="b">
        <f>OR( tblMLK2[[#This Row],[Avans]] = "Da", tblMLK2[[#This Row],[Avans]] = "Ne")</f>
        <v>0</v>
      </c>
      <c r="BA51" s="187" t="b">
        <f>tblMLK2[[#This Row],[Javni prihod]] &lt;&gt; ""</f>
        <v>0</v>
      </c>
      <c r="BB51" s="187" t="b">
        <f>OR( tblMLK2[[#This Row],[Javni prihod = Da]], tblMLK2[[#This Row],[Javni prihod]] = "Ne")</f>
        <v>0</v>
      </c>
      <c r="BC51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1" s="187" t="b">
        <f>IF( tblMLK2[[#This Row],[Javni prihod = Da]],  tblMLK2[[#This Row],[Povjerilac Tip]] &lt;&gt; "", TRUE)</f>
        <v>1</v>
      </c>
      <c r="BE51" s="187" t="b">
        <f>LEN( CONCATENATE( tblMLK2[[#This Row],[Referenca]])) &gt; 0</f>
        <v>0</v>
      </c>
      <c r="BF51" s="187" t="b">
        <f>TRIM( tblMLK2[[#This Row],[Referenca]]) = tblMLK2[[#This Row],[Referenca]]</f>
        <v>1</v>
      </c>
      <c r="BG51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1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1" s="187" t="b">
        <f>IF( AND( tblMLK2[[#This Row],[Povjerilac Tip]] =  "Republika Srpska", tblMLK2[[#This Row],[Javni prihod]] = "da"), tblMLK2[[#This Row],[Odgovarajuća Budzetska Organizacija]], TRUE)</f>
        <v>1</v>
      </c>
      <c r="BJ51" s="187" t="b">
        <f>IF( AND( tblMLK2[[#This Row],[Povjerilac Tip]] =  "Opština", tblMLK2[[#This Row],[Javni prihod]] = "da"), tblMLK2[[#This Row],[Odgovarajuća Budzetska Organizacija]], TRUE)</f>
        <v>1</v>
      </c>
      <c r="BK51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1" s="188" t="b">
        <f>IF( AND( tblMLK2[[#This Row],[Javni prihod = Da]], _DuznikTip = "Opština"), tblMLK2[[#This Row],[Validan JIB Budeztske Organizacije]], TRUE)</f>
        <v>1</v>
      </c>
      <c r="BM51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1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1" s="188" t="b">
        <f>IF( tblMLK2[[#This Row],[Prazan red, dozvoljeno.]], TRUE, COUNTIF( tblMLK2[Kljuc reda - Jedinstven red], tblMLK2[[#This Row],[Kljuc reda - Jedinstven red]]) = 1)</f>
        <v>1</v>
      </c>
      <c r="BP51" s="190" t="str">
        <f>IF( AND( tblMLK2[[#This Row],[Kontrola ukupne popunjenosti.]], tblMLK2[[#This Row],[Kontrola ukupne ispravnosti.]]), _IspravanUnos, "Greška kolona: " &amp; HLOOKUP( FALSE, CHOOSE( {1;2}, $AN51:$BO51, AN$19:BO$19), 2, 0) &amp; " (detalji).")</f>
        <v>Ispravan unos.</v>
      </c>
      <c r="BQ51" s="197" t="str">
        <f>IF( AND( tblMLK2[[#This Row],[Kontrola ukupne popunjenosti.]], tblMLK2[[#This Row],[Kontrola ukupne ispravnosti.]]), "", HLOOKUP( FALSE, CHOOSE( {1;2}, $AN51:$BO51, AN$20:BO$20), 2, 0) &amp; REPT( CHAR( 10), 2))</f>
        <v/>
      </c>
      <c r="BR51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1" s="190" t="b">
        <f>tblMLK2[[#This Row],[Javni prihod]] = "Da"</f>
        <v>0</v>
      </c>
      <c r="BT51" s="187" t="str">
        <f>IFERROR( VLOOKUP( tblMLK2[[#This Row],[JIB ili račun povjerioca]], tblTrezorOpstine[], 4, 0), "")</f>
        <v/>
      </c>
      <c r="BU51" s="187" t="str">
        <f>IF( tblMLK2[[#This Row],[Povjerilac Tip]] = "Opština", VLOOKUP( tblMLK2[[#This Row],[JIB ili račun povjerioca]], tblTrezorOpstine[], 3, 0), "")</f>
        <v/>
      </c>
      <c r="BV51" s="187" t="str">
        <f>IF( AND( NOT( ISNUMBER( SEARCH( "/", LEFT( tblMLK2[[#This Row],[Referenca]], 6)))), ISNUMBER( VALUE( LEFT( tblMLK2[[#This Row],[Referenca]], 6)))), MID( tblMLK2[[#This Row],[Referenca]], 1, 6), "")</f>
        <v/>
      </c>
      <c r="BW51" s="187" t="str">
        <f>IFERROR( VLOOKUP( tblMLK2[[#This Row],[Referenca Prihod]], tblVrstaPrihoda[], 2, 0), "")</f>
        <v/>
      </c>
      <c r="BX51" s="187" t="str">
        <f>IF( tblMLK2[[#This Row],[Javni prihod = Da]], MID( tblMLK2[[#This Row],[Referenca]], 7, 1), "")</f>
        <v/>
      </c>
      <c r="BY51" s="187" t="str">
        <f>IF( ISNUMBER( VALUE( MID( tblMLK2[[#This Row],[Referenca]], 8, 3))), MID( tblMLK2[[#This Row],[Referenca]], 8, 3), "")</f>
        <v/>
      </c>
      <c r="BZ51" s="187" t="str">
        <f>IF( tblMLK2[[#This Row],[Javni prihod = Da]], IFERROR( VLOOKUP( tblMLK2[[#This Row],[Referenca Opština Broj]], tblTrezorOpstine[[Šifra opštine]:[Tip]], 2, 0), ""), "")</f>
        <v/>
      </c>
      <c r="CA51" s="187" t="str">
        <f>IF( tblMLK2[[#This Row],[Javni prihod = Da]], LEFT( tblMLK2[[#This Row],[Napomena]], 7), "")</f>
        <v/>
      </c>
      <c r="CB51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1" s="188" t="str">
        <f>IF( AND( tblMLK2[[#This Row],[Javni prihod = Da]], _DuznikTip = "Opština"), MID( tblMLK2[[#This Row],[Napomena]], 8, 1), "")</f>
        <v/>
      </c>
      <c r="CD51" s="191" t="str">
        <f>IF( AND( tblMLK2[[#This Row],[Javni prihod = Da]], _DuznikTip = "Opština"), MID( tblMLK2[[#This Row],[Napomena]], 9, 13), "")</f>
        <v/>
      </c>
      <c r="CE51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2" spans="1:83" ht="28.5" customHeight="1" x14ac:dyDescent="0.2">
      <c r="A52"/>
      <c r="B52" s="132" t="str">
        <f>HYPERLINK( tblMLK2[[#This Row],[Tekst greške]], IF( tblMLK2[[#This Row],[Prazan red, dozvoljeno.]], "", tblMLK2[[#This Row],[Kolona greške]]))</f>
        <v/>
      </c>
      <c r="C52" s="166">
        <v>32</v>
      </c>
      <c r="D52" s="192"/>
      <c r="E52" s="193"/>
      <c r="F52" s="193"/>
      <c r="G52" s="193"/>
      <c r="H52" s="193"/>
      <c r="I52" s="193"/>
      <c r="J52" s="193"/>
      <c r="K52" s="193"/>
      <c r="L52" s="193"/>
      <c r="M52" s="194"/>
      <c r="N52" s="170"/>
      <c r="O52" s="171"/>
      <c r="P52" s="172"/>
      <c r="Q52" s="173"/>
      <c r="R52" s="171"/>
      <c r="S52" s="172"/>
      <c r="T52" s="173"/>
      <c r="U52" s="171"/>
      <c r="V52" s="174"/>
      <c r="W52" s="172"/>
      <c r="X52" s="173"/>
      <c r="Y52" s="171"/>
      <c r="Z52" s="175"/>
      <c r="AA52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2" s="176"/>
      <c r="AC52" s="177"/>
      <c r="AD52" s="178"/>
      <c r="AE52" s="179"/>
      <c r="AF52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2" s="181"/>
      <c r="AH52" s="182"/>
      <c r="AI52" s="183"/>
      <c r="AJ52" s="184"/>
      <c r="AK52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2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2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2" s="157" t="b">
        <f ca="1">NOT( AND( OFFSET( tblMLK2[[#This Row],[Prazan red, dozvoljeno.]], -1, 0) = TRUE, tblMLK2[[#This Row],[Prazan red, dozvoljeno.]] = FALSE))</f>
        <v>1</v>
      </c>
      <c r="AO52" s="187" t="b">
        <f>LEN( CONCATENATE( tblMLK2[[#This Row],[Povjerilac]])) &gt; 0</f>
        <v>0</v>
      </c>
      <c r="AP52" s="187" t="b">
        <f>LEN( tblMLK2[[#This Row],[JIB ili račun povjerioca]]) = 13</f>
        <v>0</v>
      </c>
      <c r="AQ52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AA52, {1;2;3;4;5;6;7;8;9;10;11;12}, 1))), 11)), FALSE)</f>
        <v>0</v>
      </c>
      <c r="AR52" s="187" t="b">
        <f>_UID &lt;&gt; tblMLK2[[#This Row],[JIB ili račun povjerioca]]</f>
        <v>0</v>
      </c>
      <c r="AS52" s="187" t="b">
        <f>LEN( CONCATENATE( tblMLK2[[#This Row],[Iznos u KM]])) &gt; 0</f>
        <v>0</v>
      </c>
      <c r="AT52" s="187" t="b">
        <f>tblMLK2[[#This Row],[Iznos u KM]] &gt; 0</f>
        <v>0</v>
      </c>
      <c r="AU52" s="187" t="b">
        <f>IF( ISNUMBER( SEARCH( MID( $AT$14, 3, 1), tblMLK2[[#This Row],[Iznos u KM]])), (LEN( tblMLK2[[#This Row],[Iznos u KM]]) - SEARCH( MID( $AT$14, 3, 1), tblMLK2[[#This Row],[Iznos u KM]])) &lt;= 2, TRUE)</f>
        <v>1</v>
      </c>
      <c r="AV52" s="187" t="b">
        <f>IF( tblMLK2[[#This Row],[Avans]] = "Ne", AND( tblMLK2[[#This Row],[Dan]] &lt;&gt; "", tblMLK2[[#This Row],[Mjesec]] &lt;&gt; "", tblMLK2[[#This Row],[Godina]] &lt;&gt; ""), TRUE)</f>
        <v>1</v>
      </c>
      <c r="AW52" s="187" t="b">
        <f>IF( tblMLK2[[#This Row],[Avans]] = "Da", AND( tblMLK2[[#This Row],[Dan]] = "", tblMLK2[[#This Row],[Mjesec]] = "", tblMLK2[[#This Row],[Godina]] = ""), TRUE)</f>
        <v>1</v>
      </c>
      <c r="AX52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2" s="187" t="b">
        <f>tblMLK2[[#This Row],[Avans]] &lt;&gt; ""</f>
        <v>0</v>
      </c>
      <c r="AZ52" s="187" t="b">
        <f>OR( tblMLK2[[#This Row],[Avans]] = "Da", tblMLK2[[#This Row],[Avans]] = "Ne")</f>
        <v>0</v>
      </c>
      <c r="BA52" s="187" t="b">
        <f>tblMLK2[[#This Row],[Javni prihod]] &lt;&gt; ""</f>
        <v>0</v>
      </c>
      <c r="BB52" s="187" t="b">
        <f>OR( tblMLK2[[#This Row],[Javni prihod = Da]], tblMLK2[[#This Row],[Javni prihod]] = "Ne")</f>
        <v>0</v>
      </c>
      <c r="BC52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2" s="187" t="b">
        <f>IF( tblMLK2[[#This Row],[Javni prihod = Da]],  tblMLK2[[#This Row],[Povjerilac Tip]] &lt;&gt; "", TRUE)</f>
        <v>1</v>
      </c>
      <c r="BE52" s="187" t="b">
        <f>LEN( CONCATENATE( tblMLK2[[#This Row],[Referenca]])) &gt; 0</f>
        <v>0</v>
      </c>
      <c r="BF52" s="187" t="b">
        <f>TRIM( tblMLK2[[#This Row],[Referenca]]) = tblMLK2[[#This Row],[Referenca]]</f>
        <v>1</v>
      </c>
      <c r="BG52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2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2" s="187" t="b">
        <f>IF( AND( tblMLK2[[#This Row],[Povjerilac Tip]] =  "Republika Srpska", tblMLK2[[#This Row],[Javni prihod]] = "da"), tblMLK2[[#This Row],[Odgovarajuća Budzetska Organizacija]], TRUE)</f>
        <v>1</v>
      </c>
      <c r="BJ52" s="187" t="b">
        <f>IF( AND( tblMLK2[[#This Row],[Povjerilac Tip]] =  "Opština", tblMLK2[[#This Row],[Javni prihod]] = "da"), tblMLK2[[#This Row],[Odgovarajuća Budzetska Organizacija]], TRUE)</f>
        <v>1</v>
      </c>
      <c r="BK52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2" s="188" t="b">
        <f>IF( AND( tblMLK2[[#This Row],[Javni prihod = Da]], _DuznikTip = "Opština"), tblMLK2[[#This Row],[Validan JIB Budeztske Organizacije]], TRUE)</f>
        <v>1</v>
      </c>
      <c r="BM52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2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2" s="188" t="b">
        <f>IF( tblMLK2[[#This Row],[Prazan red, dozvoljeno.]], TRUE, COUNTIF( tblMLK2[Kljuc reda - Jedinstven red], tblMLK2[[#This Row],[Kljuc reda - Jedinstven red]]) = 1)</f>
        <v>1</v>
      </c>
      <c r="BP52" s="190" t="str">
        <f>IF( AND( tblMLK2[[#This Row],[Kontrola ukupne popunjenosti.]], tblMLK2[[#This Row],[Kontrola ukupne ispravnosti.]]), _IspravanUnos, "Greška kolona: " &amp; HLOOKUP( FALSE, CHOOSE( {1;2}, $AN52:$BO52, AN$19:BO$19), 2, 0) &amp; " (detalji).")</f>
        <v>Ispravan unos.</v>
      </c>
      <c r="BQ52" s="197" t="str">
        <f>IF( AND( tblMLK2[[#This Row],[Kontrola ukupne popunjenosti.]], tblMLK2[[#This Row],[Kontrola ukupne ispravnosti.]]), "", HLOOKUP( FALSE, CHOOSE( {1;2}, $AN52:$BO52, AN$20:BO$20), 2, 0) &amp; REPT( CHAR( 10), 2))</f>
        <v/>
      </c>
      <c r="BR52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2" s="190" t="b">
        <f>tblMLK2[[#This Row],[Javni prihod]] = "Da"</f>
        <v>0</v>
      </c>
      <c r="BT52" s="187" t="str">
        <f>IFERROR( VLOOKUP( tblMLK2[[#This Row],[JIB ili račun povjerioca]], tblTrezorOpstine[], 4, 0), "")</f>
        <v/>
      </c>
      <c r="BU52" s="187" t="str">
        <f>IF( tblMLK2[[#This Row],[Povjerilac Tip]] = "Opština", VLOOKUP( tblMLK2[[#This Row],[JIB ili račun povjerioca]], tblTrezorOpstine[], 3, 0), "")</f>
        <v/>
      </c>
      <c r="BV52" s="187" t="str">
        <f>IF( AND( NOT( ISNUMBER( SEARCH( "/", LEFT( tblMLK2[[#This Row],[Referenca]], 6)))), ISNUMBER( VALUE( LEFT( tblMLK2[[#This Row],[Referenca]], 6)))), MID( tblMLK2[[#This Row],[Referenca]], 1, 6), "")</f>
        <v/>
      </c>
      <c r="BW52" s="187" t="str">
        <f>IFERROR( VLOOKUP( tblMLK2[[#This Row],[Referenca Prihod]], tblVrstaPrihoda[], 2, 0), "")</f>
        <v/>
      </c>
      <c r="BX52" s="187" t="str">
        <f>IF( tblMLK2[[#This Row],[Javni prihod = Da]], MID( tblMLK2[[#This Row],[Referenca]], 7, 1), "")</f>
        <v/>
      </c>
      <c r="BY52" s="187" t="str">
        <f>IF( ISNUMBER( VALUE( MID( tblMLK2[[#This Row],[Referenca]], 8, 3))), MID( tblMLK2[[#This Row],[Referenca]], 8, 3), "")</f>
        <v/>
      </c>
      <c r="BZ52" s="187" t="str">
        <f>IF( tblMLK2[[#This Row],[Javni prihod = Da]], IFERROR( VLOOKUP( tblMLK2[[#This Row],[Referenca Opština Broj]], tblTrezorOpstine[[Šifra opštine]:[Tip]], 2, 0), ""), "")</f>
        <v/>
      </c>
      <c r="CA52" s="187" t="str">
        <f>IF( tblMLK2[[#This Row],[Javni prihod = Da]], LEFT( tblMLK2[[#This Row],[Napomena]], 7), "")</f>
        <v/>
      </c>
      <c r="CB52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2" s="188" t="str">
        <f>IF( AND( tblMLK2[[#This Row],[Javni prihod = Da]], _DuznikTip = "Opština"), MID( tblMLK2[[#This Row],[Napomena]], 8, 1), "")</f>
        <v/>
      </c>
      <c r="CD52" s="191" t="str">
        <f>IF( AND( tblMLK2[[#This Row],[Javni prihod = Da]], _DuznikTip = "Opština"), MID( tblMLK2[[#This Row],[Napomena]], 9, 13), "")</f>
        <v/>
      </c>
      <c r="CE52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3" spans="1:83" ht="28.5" customHeight="1" x14ac:dyDescent="0.2">
      <c r="A53"/>
      <c r="B53" s="132" t="str">
        <f>HYPERLINK( tblMLK2[[#This Row],[Tekst greške]], IF( tblMLK2[[#This Row],[Prazan red, dozvoljeno.]], "", tblMLK2[[#This Row],[Kolona greške]]))</f>
        <v/>
      </c>
      <c r="C53" s="166">
        <v>33</v>
      </c>
      <c r="D53" s="192"/>
      <c r="E53" s="193"/>
      <c r="F53" s="193"/>
      <c r="G53" s="193"/>
      <c r="H53" s="193"/>
      <c r="I53" s="193"/>
      <c r="J53" s="193"/>
      <c r="K53" s="193"/>
      <c r="L53" s="193"/>
      <c r="M53" s="194"/>
      <c r="N53" s="170"/>
      <c r="O53" s="171"/>
      <c r="P53" s="172"/>
      <c r="Q53" s="173"/>
      <c r="R53" s="171"/>
      <c r="S53" s="172"/>
      <c r="T53" s="173"/>
      <c r="U53" s="171"/>
      <c r="V53" s="174"/>
      <c r="W53" s="172"/>
      <c r="X53" s="173"/>
      <c r="Y53" s="171"/>
      <c r="Z53" s="175"/>
      <c r="AA53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3" s="176"/>
      <c r="AC53" s="177"/>
      <c r="AD53" s="178"/>
      <c r="AE53" s="179"/>
      <c r="AF53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3" s="181"/>
      <c r="AH53" s="182"/>
      <c r="AI53" s="183"/>
      <c r="AJ53" s="184"/>
      <c r="AK53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3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3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3" s="157" t="b">
        <f ca="1">NOT( AND( OFFSET( tblMLK2[[#This Row],[Prazan red, dozvoljeno.]], -1, 0) = TRUE, tblMLK2[[#This Row],[Prazan red, dozvoljeno.]] = FALSE))</f>
        <v>1</v>
      </c>
      <c r="AO53" s="187" t="b">
        <f>LEN( CONCATENATE( tblMLK2[[#This Row],[Povjerilac]])) &gt; 0</f>
        <v>0</v>
      </c>
      <c r="AP53" s="187" t="b">
        <f>LEN( tblMLK2[[#This Row],[JIB ili račun povjerioca]]) = 13</f>
        <v>0</v>
      </c>
      <c r="AQ53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AA53, {1;2;3;4;5;6;7;8;9;10;11;12}, 1))), 11)), FALSE)</f>
        <v>0</v>
      </c>
      <c r="AR53" s="187" t="b">
        <f>_UID &lt;&gt; tblMLK2[[#This Row],[JIB ili račun povjerioca]]</f>
        <v>0</v>
      </c>
      <c r="AS53" s="187" t="b">
        <f>LEN( CONCATENATE( tblMLK2[[#This Row],[Iznos u KM]])) &gt; 0</f>
        <v>0</v>
      </c>
      <c r="AT53" s="187" t="b">
        <f>tblMLK2[[#This Row],[Iznos u KM]] &gt; 0</f>
        <v>0</v>
      </c>
      <c r="AU53" s="187" t="b">
        <f>IF( ISNUMBER( SEARCH( MID( $AT$14, 3, 1), tblMLK2[[#This Row],[Iznos u KM]])), (LEN( tblMLK2[[#This Row],[Iznos u KM]]) - SEARCH( MID( $AT$14, 3, 1), tblMLK2[[#This Row],[Iznos u KM]])) &lt;= 2, TRUE)</f>
        <v>1</v>
      </c>
      <c r="AV53" s="187" t="b">
        <f>IF( tblMLK2[[#This Row],[Avans]] = "Ne", AND( tblMLK2[[#This Row],[Dan]] &lt;&gt; "", tblMLK2[[#This Row],[Mjesec]] &lt;&gt; "", tblMLK2[[#This Row],[Godina]] &lt;&gt; ""), TRUE)</f>
        <v>1</v>
      </c>
      <c r="AW53" s="187" t="b">
        <f>IF( tblMLK2[[#This Row],[Avans]] = "Da", AND( tblMLK2[[#This Row],[Dan]] = "", tblMLK2[[#This Row],[Mjesec]] = "", tblMLK2[[#This Row],[Godina]] = ""), TRUE)</f>
        <v>1</v>
      </c>
      <c r="AX53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3" s="187" t="b">
        <f>tblMLK2[[#This Row],[Avans]] &lt;&gt; ""</f>
        <v>0</v>
      </c>
      <c r="AZ53" s="187" t="b">
        <f>OR( tblMLK2[[#This Row],[Avans]] = "Da", tblMLK2[[#This Row],[Avans]] = "Ne")</f>
        <v>0</v>
      </c>
      <c r="BA53" s="187" t="b">
        <f>tblMLK2[[#This Row],[Javni prihod]] &lt;&gt; ""</f>
        <v>0</v>
      </c>
      <c r="BB53" s="187" t="b">
        <f>OR( tblMLK2[[#This Row],[Javni prihod = Da]], tblMLK2[[#This Row],[Javni prihod]] = "Ne")</f>
        <v>0</v>
      </c>
      <c r="BC53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3" s="187" t="b">
        <f>IF( tblMLK2[[#This Row],[Javni prihod = Da]],  tblMLK2[[#This Row],[Povjerilac Tip]] &lt;&gt; "", TRUE)</f>
        <v>1</v>
      </c>
      <c r="BE53" s="187" t="b">
        <f>LEN( CONCATENATE( tblMLK2[[#This Row],[Referenca]])) &gt; 0</f>
        <v>0</v>
      </c>
      <c r="BF53" s="187" t="b">
        <f>TRIM( tblMLK2[[#This Row],[Referenca]]) = tblMLK2[[#This Row],[Referenca]]</f>
        <v>1</v>
      </c>
      <c r="BG53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3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3" s="187" t="b">
        <f>IF( AND( tblMLK2[[#This Row],[Povjerilac Tip]] =  "Republika Srpska", tblMLK2[[#This Row],[Javni prihod]] = "da"), tblMLK2[[#This Row],[Odgovarajuća Budzetska Organizacija]], TRUE)</f>
        <v>1</v>
      </c>
      <c r="BJ53" s="187" t="b">
        <f>IF( AND( tblMLK2[[#This Row],[Povjerilac Tip]] =  "Opština", tblMLK2[[#This Row],[Javni prihod]] = "da"), tblMLK2[[#This Row],[Odgovarajuća Budzetska Organizacija]], TRUE)</f>
        <v>1</v>
      </c>
      <c r="BK53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3" s="188" t="b">
        <f>IF( AND( tblMLK2[[#This Row],[Javni prihod = Da]], _DuznikTip = "Opština"), tblMLK2[[#This Row],[Validan JIB Budeztske Organizacije]], TRUE)</f>
        <v>1</v>
      </c>
      <c r="BM53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3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3" s="188" t="b">
        <f>IF( tblMLK2[[#This Row],[Prazan red, dozvoljeno.]], TRUE, COUNTIF( tblMLK2[Kljuc reda - Jedinstven red], tblMLK2[[#This Row],[Kljuc reda - Jedinstven red]]) = 1)</f>
        <v>1</v>
      </c>
      <c r="BP53" s="190" t="str">
        <f>IF( AND( tblMLK2[[#This Row],[Kontrola ukupne popunjenosti.]], tblMLK2[[#This Row],[Kontrola ukupne ispravnosti.]]), _IspravanUnos, "Greška kolona: " &amp; HLOOKUP( FALSE, CHOOSE( {1;2}, $AN53:$BO53, AN$19:BO$19), 2, 0) &amp; " (detalji).")</f>
        <v>Ispravan unos.</v>
      </c>
      <c r="BQ53" s="197" t="str">
        <f>IF( AND( tblMLK2[[#This Row],[Kontrola ukupne popunjenosti.]], tblMLK2[[#This Row],[Kontrola ukupne ispravnosti.]]), "", HLOOKUP( FALSE, CHOOSE( {1;2}, $AN53:$BO53, AN$20:BO$20), 2, 0) &amp; REPT( CHAR( 10), 2))</f>
        <v/>
      </c>
      <c r="BR53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3" s="190" t="b">
        <f>tblMLK2[[#This Row],[Javni prihod]] = "Da"</f>
        <v>0</v>
      </c>
      <c r="BT53" s="187" t="str">
        <f>IFERROR( VLOOKUP( tblMLK2[[#This Row],[JIB ili račun povjerioca]], tblTrezorOpstine[], 4, 0), "")</f>
        <v/>
      </c>
      <c r="BU53" s="187" t="str">
        <f>IF( tblMLK2[[#This Row],[Povjerilac Tip]] = "Opština", VLOOKUP( tblMLK2[[#This Row],[JIB ili račun povjerioca]], tblTrezorOpstine[], 3, 0), "")</f>
        <v/>
      </c>
      <c r="BV53" s="187" t="str">
        <f>IF( AND( NOT( ISNUMBER( SEARCH( "/", LEFT( tblMLK2[[#This Row],[Referenca]], 6)))), ISNUMBER( VALUE( LEFT( tblMLK2[[#This Row],[Referenca]], 6)))), MID( tblMLK2[[#This Row],[Referenca]], 1, 6), "")</f>
        <v/>
      </c>
      <c r="BW53" s="187" t="str">
        <f>IFERROR( VLOOKUP( tblMLK2[[#This Row],[Referenca Prihod]], tblVrstaPrihoda[], 2, 0), "")</f>
        <v/>
      </c>
      <c r="BX53" s="187" t="str">
        <f>IF( tblMLK2[[#This Row],[Javni prihod = Da]], MID( tblMLK2[[#This Row],[Referenca]], 7, 1), "")</f>
        <v/>
      </c>
      <c r="BY53" s="187" t="str">
        <f>IF( ISNUMBER( VALUE( MID( tblMLK2[[#This Row],[Referenca]], 8, 3))), MID( tblMLK2[[#This Row],[Referenca]], 8, 3), "")</f>
        <v/>
      </c>
      <c r="BZ53" s="187" t="str">
        <f>IF( tblMLK2[[#This Row],[Javni prihod = Da]], IFERROR( VLOOKUP( tblMLK2[[#This Row],[Referenca Opština Broj]], tblTrezorOpstine[[Šifra opštine]:[Tip]], 2, 0), ""), "")</f>
        <v/>
      </c>
      <c r="CA53" s="187" t="str">
        <f>IF( tblMLK2[[#This Row],[Javni prihod = Da]], LEFT( tblMLK2[[#This Row],[Napomena]], 7), "")</f>
        <v/>
      </c>
      <c r="CB53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3" s="188" t="str">
        <f>IF( AND( tblMLK2[[#This Row],[Javni prihod = Da]], _DuznikTip = "Opština"), MID( tblMLK2[[#This Row],[Napomena]], 8, 1), "")</f>
        <v/>
      </c>
      <c r="CD53" s="191" t="str">
        <f>IF( AND( tblMLK2[[#This Row],[Javni prihod = Da]], _DuznikTip = "Opština"), MID( tblMLK2[[#This Row],[Napomena]], 9, 13), "")</f>
        <v/>
      </c>
      <c r="CE53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4" spans="1:83" ht="28.5" customHeight="1" x14ac:dyDescent="0.2">
      <c r="A54"/>
      <c r="B54" s="132" t="str">
        <f>HYPERLINK( tblMLK2[[#This Row],[Tekst greške]], IF( tblMLK2[[#This Row],[Prazan red, dozvoljeno.]], "", tblMLK2[[#This Row],[Kolona greške]]))</f>
        <v/>
      </c>
      <c r="C54" s="166">
        <v>34</v>
      </c>
      <c r="D54" s="192"/>
      <c r="E54" s="193"/>
      <c r="F54" s="193"/>
      <c r="G54" s="193"/>
      <c r="H54" s="193"/>
      <c r="I54" s="193"/>
      <c r="J54" s="193"/>
      <c r="K54" s="193"/>
      <c r="L54" s="193"/>
      <c r="M54" s="194"/>
      <c r="N54" s="170"/>
      <c r="O54" s="171"/>
      <c r="P54" s="172"/>
      <c r="Q54" s="173"/>
      <c r="R54" s="171"/>
      <c r="S54" s="172"/>
      <c r="T54" s="173"/>
      <c r="U54" s="171"/>
      <c r="V54" s="174"/>
      <c r="W54" s="172"/>
      <c r="X54" s="173"/>
      <c r="Y54" s="171"/>
      <c r="Z54" s="175"/>
      <c r="AA54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4" s="176"/>
      <c r="AC54" s="177"/>
      <c r="AD54" s="178"/>
      <c r="AE54" s="179"/>
      <c r="AF54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4" s="181"/>
      <c r="AH54" s="182"/>
      <c r="AI54" s="183"/>
      <c r="AJ54" s="184"/>
      <c r="AK54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4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4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4" s="157" t="b">
        <f ca="1">NOT( AND( OFFSET( tblMLK2[[#This Row],[Prazan red, dozvoljeno.]], -1, 0) = TRUE, tblMLK2[[#This Row],[Prazan red, dozvoljeno.]] = FALSE))</f>
        <v>1</v>
      </c>
      <c r="AO54" s="187" t="b">
        <f>LEN( CONCATENATE( tblMLK2[[#This Row],[Povjerilac]])) &gt; 0</f>
        <v>0</v>
      </c>
      <c r="AP54" s="187" t="b">
        <f>LEN( tblMLK2[[#This Row],[JIB ili račun povjerioca]]) = 13</f>
        <v>0</v>
      </c>
      <c r="AQ54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AA54, {1;2;3;4;5;6;7;8;9;10;11;12}, 1))), 11)), FALSE)</f>
        <v>0</v>
      </c>
      <c r="AR54" s="187" t="b">
        <f>_UID &lt;&gt; tblMLK2[[#This Row],[JIB ili račun povjerioca]]</f>
        <v>0</v>
      </c>
      <c r="AS54" s="187" t="b">
        <f>LEN( CONCATENATE( tblMLK2[[#This Row],[Iznos u KM]])) &gt; 0</f>
        <v>0</v>
      </c>
      <c r="AT54" s="187" t="b">
        <f>tblMLK2[[#This Row],[Iznos u KM]] &gt; 0</f>
        <v>0</v>
      </c>
      <c r="AU54" s="187" t="b">
        <f>IF( ISNUMBER( SEARCH( MID( $AT$14, 3, 1), tblMLK2[[#This Row],[Iznos u KM]])), (LEN( tblMLK2[[#This Row],[Iznos u KM]]) - SEARCH( MID( $AT$14, 3, 1), tblMLK2[[#This Row],[Iznos u KM]])) &lt;= 2, TRUE)</f>
        <v>1</v>
      </c>
      <c r="AV54" s="187" t="b">
        <f>IF( tblMLK2[[#This Row],[Avans]] = "Ne", AND( tblMLK2[[#This Row],[Dan]] &lt;&gt; "", tblMLK2[[#This Row],[Mjesec]] &lt;&gt; "", tblMLK2[[#This Row],[Godina]] &lt;&gt; ""), TRUE)</f>
        <v>1</v>
      </c>
      <c r="AW54" s="187" t="b">
        <f>IF( tblMLK2[[#This Row],[Avans]] = "Da", AND( tblMLK2[[#This Row],[Dan]] = "", tblMLK2[[#This Row],[Mjesec]] = "", tblMLK2[[#This Row],[Godina]] = ""), TRUE)</f>
        <v>1</v>
      </c>
      <c r="AX54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4" s="187" t="b">
        <f>tblMLK2[[#This Row],[Avans]] &lt;&gt; ""</f>
        <v>0</v>
      </c>
      <c r="AZ54" s="187" t="b">
        <f>OR( tblMLK2[[#This Row],[Avans]] = "Da", tblMLK2[[#This Row],[Avans]] = "Ne")</f>
        <v>0</v>
      </c>
      <c r="BA54" s="187" t="b">
        <f>tblMLK2[[#This Row],[Javni prihod]] &lt;&gt; ""</f>
        <v>0</v>
      </c>
      <c r="BB54" s="187" t="b">
        <f>OR( tblMLK2[[#This Row],[Javni prihod = Da]], tblMLK2[[#This Row],[Javni prihod]] = "Ne")</f>
        <v>0</v>
      </c>
      <c r="BC54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4" s="187" t="b">
        <f>IF( tblMLK2[[#This Row],[Javni prihod = Da]],  tblMLK2[[#This Row],[Povjerilac Tip]] &lt;&gt; "", TRUE)</f>
        <v>1</v>
      </c>
      <c r="BE54" s="187" t="b">
        <f>LEN( CONCATENATE( tblMLK2[[#This Row],[Referenca]])) &gt; 0</f>
        <v>0</v>
      </c>
      <c r="BF54" s="187" t="b">
        <f>TRIM( tblMLK2[[#This Row],[Referenca]]) = tblMLK2[[#This Row],[Referenca]]</f>
        <v>1</v>
      </c>
      <c r="BG54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4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4" s="187" t="b">
        <f>IF( AND( tblMLK2[[#This Row],[Povjerilac Tip]] =  "Republika Srpska", tblMLK2[[#This Row],[Javni prihod]] = "da"), tblMLK2[[#This Row],[Odgovarajuća Budzetska Organizacija]], TRUE)</f>
        <v>1</v>
      </c>
      <c r="BJ54" s="187" t="b">
        <f>IF( AND( tblMLK2[[#This Row],[Povjerilac Tip]] =  "Opština", tblMLK2[[#This Row],[Javni prihod]] = "da"), tblMLK2[[#This Row],[Odgovarajuća Budzetska Organizacija]], TRUE)</f>
        <v>1</v>
      </c>
      <c r="BK54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4" s="188" t="b">
        <f>IF( AND( tblMLK2[[#This Row],[Javni prihod = Da]], _DuznikTip = "Opština"), tblMLK2[[#This Row],[Validan JIB Budeztske Organizacije]], TRUE)</f>
        <v>1</v>
      </c>
      <c r="BM54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4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4" s="188" t="b">
        <f>IF( tblMLK2[[#This Row],[Prazan red, dozvoljeno.]], TRUE, COUNTIF( tblMLK2[Kljuc reda - Jedinstven red], tblMLK2[[#This Row],[Kljuc reda - Jedinstven red]]) = 1)</f>
        <v>1</v>
      </c>
      <c r="BP54" s="190" t="str">
        <f>IF( AND( tblMLK2[[#This Row],[Kontrola ukupne popunjenosti.]], tblMLK2[[#This Row],[Kontrola ukupne ispravnosti.]]), _IspravanUnos, "Greška kolona: " &amp; HLOOKUP( FALSE, CHOOSE( {1;2}, $AN54:$BO54, AN$19:BO$19), 2, 0) &amp; " (detalji).")</f>
        <v>Ispravan unos.</v>
      </c>
      <c r="BQ54" s="197" t="str">
        <f>IF( AND( tblMLK2[[#This Row],[Kontrola ukupne popunjenosti.]], tblMLK2[[#This Row],[Kontrola ukupne ispravnosti.]]), "", HLOOKUP( FALSE, CHOOSE( {1;2}, $AN54:$BO54, AN$20:BO$20), 2, 0) &amp; REPT( CHAR( 10), 2))</f>
        <v/>
      </c>
      <c r="BR54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4" s="190" t="b">
        <f>tblMLK2[[#This Row],[Javni prihod]] = "Da"</f>
        <v>0</v>
      </c>
      <c r="BT54" s="187" t="str">
        <f>IFERROR( VLOOKUP( tblMLK2[[#This Row],[JIB ili račun povjerioca]], tblTrezorOpstine[], 4, 0), "")</f>
        <v/>
      </c>
      <c r="BU54" s="187" t="str">
        <f>IF( tblMLK2[[#This Row],[Povjerilac Tip]] = "Opština", VLOOKUP( tblMLK2[[#This Row],[JIB ili račun povjerioca]], tblTrezorOpstine[], 3, 0), "")</f>
        <v/>
      </c>
      <c r="BV54" s="187" t="str">
        <f>IF( AND( NOT( ISNUMBER( SEARCH( "/", LEFT( tblMLK2[[#This Row],[Referenca]], 6)))), ISNUMBER( VALUE( LEFT( tblMLK2[[#This Row],[Referenca]], 6)))), MID( tblMLK2[[#This Row],[Referenca]], 1, 6), "")</f>
        <v/>
      </c>
      <c r="BW54" s="187" t="str">
        <f>IFERROR( VLOOKUP( tblMLK2[[#This Row],[Referenca Prihod]], tblVrstaPrihoda[], 2, 0), "")</f>
        <v/>
      </c>
      <c r="BX54" s="187" t="str">
        <f>IF( tblMLK2[[#This Row],[Javni prihod = Da]], MID( tblMLK2[[#This Row],[Referenca]], 7, 1), "")</f>
        <v/>
      </c>
      <c r="BY54" s="187" t="str">
        <f>IF( ISNUMBER( VALUE( MID( tblMLK2[[#This Row],[Referenca]], 8, 3))), MID( tblMLK2[[#This Row],[Referenca]], 8, 3), "")</f>
        <v/>
      </c>
      <c r="BZ54" s="187" t="str">
        <f>IF( tblMLK2[[#This Row],[Javni prihod = Da]], IFERROR( VLOOKUP( tblMLK2[[#This Row],[Referenca Opština Broj]], tblTrezorOpstine[[Šifra opštine]:[Tip]], 2, 0), ""), "")</f>
        <v/>
      </c>
      <c r="CA54" s="187" t="str">
        <f>IF( tblMLK2[[#This Row],[Javni prihod = Da]], LEFT( tblMLK2[[#This Row],[Napomena]], 7), "")</f>
        <v/>
      </c>
      <c r="CB54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4" s="188" t="str">
        <f>IF( AND( tblMLK2[[#This Row],[Javni prihod = Da]], _DuznikTip = "Opština"), MID( tblMLK2[[#This Row],[Napomena]], 8, 1), "")</f>
        <v/>
      </c>
      <c r="CD54" s="191" t="str">
        <f>IF( AND( tblMLK2[[#This Row],[Javni prihod = Da]], _DuznikTip = "Opština"), MID( tblMLK2[[#This Row],[Napomena]], 9, 13), "")</f>
        <v/>
      </c>
      <c r="CE54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5" spans="1:83" ht="28.5" customHeight="1" x14ac:dyDescent="0.2">
      <c r="A55"/>
      <c r="B55" t="str">
        <f>HYPERLINK( tblMLK2[[#This Row],[Tekst greške]], IF( tblMLK2[[#This Row],[Prazan red, dozvoljeno.]], "", tblMLK2[[#This Row],[Kolona greške]]))</f>
        <v/>
      </c>
      <c r="C55" s="166">
        <v>35</v>
      </c>
      <c r="D55" s="192"/>
      <c r="E55" s="193"/>
      <c r="F55" s="193"/>
      <c r="G55" s="193"/>
      <c r="H55" s="193"/>
      <c r="I55" s="193"/>
      <c r="J55" s="193"/>
      <c r="K55" s="193"/>
      <c r="L55" s="193"/>
      <c r="M55" s="194"/>
      <c r="N55" s="170"/>
      <c r="O55" s="171"/>
      <c r="P55" s="172"/>
      <c r="Q55" s="173"/>
      <c r="R55" s="171"/>
      <c r="S55" s="172"/>
      <c r="T55" s="173"/>
      <c r="U55" s="171"/>
      <c r="V55" s="174"/>
      <c r="W55" s="172"/>
      <c r="X55" s="173"/>
      <c r="Y55" s="171"/>
      <c r="Z55" s="175"/>
      <c r="AA55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5" s="176"/>
      <c r="AC55" s="177"/>
      <c r="AD55" s="178"/>
      <c r="AE55" s="179"/>
      <c r="AF55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5" s="181"/>
      <c r="AH55" s="182"/>
      <c r="AI55" s="183"/>
      <c r="AJ55" s="184"/>
      <c r="AK55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5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5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5" s="157" t="b">
        <f ca="1">NOT( AND( OFFSET( tblMLK2[[#This Row],[Prazan red, dozvoljeno.]], -1, 0) = TRUE, tblMLK2[[#This Row],[Prazan red, dozvoljeno.]] = FALSE))</f>
        <v>1</v>
      </c>
      <c r="AO55" s="187" t="b">
        <f>LEN( CONCATENATE( tblMLK2[[#This Row],[Povjerilac]])) &gt; 0</f>
        <v>0</v>
      </c>
      <c r="AP55" s="187" t="b">
        <f>LEN( tblMLK2[[#This Row],[JIB ili račun povjerioca]]) = 13</f>
        <v>0</v>
      </c>
      <c r="AQ55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AA55, {1;2;3;4;5;6;7;8;9;10;11;12}, 1))), 11)), FALSE)</f>
        <v>0</v>
      </c>
      <c r="AR55" s="187" t="b">
        <f>_UID &lt;&gt; tblMLK2[[#This Row],[JIB ili račun povjerioca]]</f>
        <v>0</v>
      </c>
      <c r="AS55" s="187" t="b">
        <f>LEN( CONCATENATE( tblMLK2[[#This Row],[Iznos u KM]])) &gt; 0</f>
        <v>0</v>
      </c>
      <c r="AT55" s="187" t="b">
        <f>tblMLK2[[#This Row],[Iznos u KM]] &gt; 0</f>
        <v>0</v>
      </c>
      <c r="AU55" s="187" t="b">
        <f>IF( ISNUMBER( SEARCH( MID( $AT$14, 3, 1), tblMLK2[[#This Row],[Iznos u KM]])), (LEN( tblMLK2[[#This Row],[Iznos u KM]]) - SEARCH( MID( $AT$14, 3, 1), tblMLK2[[#This Row],[Iznos u KM]])) &lt;= 2, TRUE)</f>
        <v>1</v>
      </c>
      <c r="AV55" s="187" t="b">
        <f>IF( tblMLK2[[#This Row],[Avans]] = "Ne", AND( tblMLK2[[#This Row],[Dan]] &lt;&gt; "", tblMLK2[[#This Row],[Mjesec]] &lt;&gt; "", tblMLK2[[#This Row],[Godina]] &lt;&gt; ""), TRUE)</f>
        <v>1</v>
      </c>
      <c r="AW55" s="187" t="b">
        <f>IF( tblMLK2[[#This Row],[Avans]] = "Da", AND( tblMLK2[[#This Row],[Dan]] = "", tblMLK2[[#This Row],[Mjesec]] = "", tblMLK2[[#This Row],[Godina]] = ""), TRUE)</f>
        <v>1</v>
      </c>
      <c r="AX55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5" s="187" t="b">
        <f>tblMLK2[[#This Row],[Avans]] &lt;&gt; ""</f>
        <v>0</v>
      </c>
      <c r="AZ55" s="187" t="b">
        <f>OR( tblMLK2[[#This Row],[Avans]] = "Da", tblMLK2[[#This Row],[Avans]] = "Ne")</f>
        <v>0</v>
      </c>
      <c r="BA55" s="187" t="b">
        <f>tblMLK2[[#This Row],[Javni prihod]] &lt;&gt; ""</f>
        <v>0</v>
      </c>
      <c r="BB55" s="187" t="b">
        <f>OR( tblMLK2[[#This Row],[Javni prihod = Da]], tblMLK2[[#This Row],[Javni prihod]] = "Ne")</f>
        <v>0</v>
      </c>
      <c r="BC55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5" s="187" t="b">
        <f>IF( tblMLK2[[#This Row],[Javni prihod = Da]],  tblMLK2[[#This Row],[Povjerilac Tip]] &lt;&gt; "", TRUE)</f>
        <v>1</v>
      </c>
      <c r="BE55" s="187" t="b">
        <f>LEN( CONCATENATE( tblMLK2[[#This Row],[Referenca]])) &gt; 0</f>
        <v>0</v>
      </c>
      <c r="BF55" s="187" t="b">
        <f>TRIM( tblMLK2[[#This Row],[Referenca]]) = tblMLK2[[#This Row],[Referenca]]</f>
        <v>1</v>
      </c>
      <c r="BG55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5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5" s="187" t="b">
        <f>IF( AND( tblMLK2[[#This Row],[Povjerilac Tip]] =  "Republika Srpska", tblMLK2[[#This Row],[Javni prihod]] = "da"), tblMLK2[[#This Row],[Odgovarajuća Budzetska Organizacija]], TRUE)</f>
        <v>1</v>
      </c>
      <c r="BJ55" s="187" t="b">
        <f>IF( AND( tblMLK2[[#This Row],[Povjerilac Tip]] =  "Opština", tblMLK2[[#This Row],[Javni prihod]] = "da"), tblMLK2[[#This Row],[Odgovarajuća Budzetska Organizacija]], TRUE)</f>
        <v>1</v>
      </c>
      <c r="BK55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5" s="188" t="b">
        <f>IF( AND( tblMLK2[[#This Row],[Javni prihod = Da]], _DuznikTip = "Opština"), tblMLK2[[#This Row],[Validan JIB Budeztske Organizacije]], TRUE)</f>
        <v>1</v>
      </c>
      <c r="BM55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5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5" s="188" t="b">
        <f>IF( tblMLK2[[#This Row],[Prazan red, dozvoljeno.]], TRUE, COUNTIF( tblMLK2[Kljuc reda - Jedinstven red], tblMLK2[[#This Row],[Kljuc reda - Jedinstven red]]) = 1)</f>
        <v>1</v>
      </c>
      <c r="BP55" s="190" t="str">
        <f>IF( AND( tblMLK2[[#This Row],[Kontrola ukupne popunjenosti.]], tblMLK2[[#This Row],[Kontrola ukupne ispravnosti.]]), _IspravanUnos, "Greška kolona: " &amp; HLOOKUP( FALSE, CHOOSE( {1;2}, $AN55:$BO55, AN$19:BO$19), 2, 0) &amp; " (detalji).")</f>
        <v>Ispravan unos.</v>
      </c>
      <c r="BQ55" s="197" t="str">
        <f>IF( AND( tblMLK2[[#This Row],[Kontrola ukupne popunjenosti.]], tblMLK2[[#This Row],[Kontrola ukupne ispravnosti.]]), "", HLOOKUP( FALSE, CHOOSE( {1;2}, $AN55:$BO55, AN$20:BO$20), 2, 0) &amp; REPT( CHAR( 10), 2))</f>
        <v/>
      </c>
      <c r="BR55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5" s="190" t="b">
        <f>tblMLK2[[#This Row],[Javni prihod]] = "Da"</f>
        <v>0</v>
      </c>
      <c r="BT55" s="187" t="str">
        <f>IFERROR( VLOOKUP( tblMLK2[[#This Row],[JIB ili račun povjerioca]], tblTrezorOpstine[], 4, 0), "")</f>
        <v/>
      </c>
      <c r="BU55" s="187" t="str">
        <f>IF( tblMLK2[[#This Row],[Povjerilac Tip]] = "Opština", VLOOKUP( tblMLK2[[#This Row],[JIB ili račun povjerioca]], tblTrezorOpstine[], 3, 0), "")</f>
        <v/>
      </c>
      <c r="BV55" s="187" t="str">
        <f>IF( AND( NOT( ISNUMBER( SEARCH( "/", LEFT( tblMLK2[[#This Row],[Referenca]], 6)))), ISNUMBER( VALUE( LEFT( tblMLK2[[#This Row],[Referenca]], 6)))), MID( tblMLK2[[#This Row],[Referenca]], 1, 6), "")</f>
        <v/>
      </c>
      <c r="BW55" s="187" t="str">
        <f>IFERROR( VLOOKUP( tblMLK2[[#This Row],[Referenca Prihod]], tblVrstaPrihoda[], 2, 0), "")</f>
        <v/>
      </c>
      <c r="BX55" s="187" t="str">
        <f>IF( tblMLK2[[#This Row],[Javni prihod = Da]], MID( tblMLK2[[#This Row],[Referenca]], 7, 1), "")</f>
        <v/>
      </c>
      <c r="BY55" s="187" t="str">
        <f>IF( ISNUMBER( VALUE( MID( tblMLK2[[#This Row],[Referenca]], 8, 3))), MID( tblMLK2[[#This Row],[Referenca]], 8, 3), "")</f>
        <v/>
      </c>
      <c r="BZ55" s="187" t="str">
        <f>IF( tblMLK2[[#This Row],[Javni prihod = Da]], IFERROR( VLOOKUP( tblMLK2[[#This Row],[Referenca Opština Broj]], tblTrezorOpstine[[Šifra opštine]:[Tip]], 2, 0), ""), "")</f>
        <v/>
      </c>
      <c r="CA55" s="187" t="str">
        <f>IF( tblMLK2[[#This Row],[Javni prihod = Da]], LEFT( tblMLK2[[#This Row],[Napomena]], 7), "")</f>
        <v/>
      </c>
      <c r="CB55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5" s="188" t="str">
        <f>IF( AND( tblMLK2[[#This Row],[Javni prihod = Da]], _DuznikTip = "Opština"), MID( tblMLK2[[#This Row],[Napomena]], 8, 1), "")</f>
        <v/>
      </c>
      <c r="CD55" s="191" t="str">
        <f>IF( AND( tblMLK2[[#This Row],[Javni prihod = Da]], _DuznikTip = "Opština"), MID( tblMLK2[[#This Row],[Napomena]], 9, 13), "")</f>
        <v/>
      </c>
      <c r="CE55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6" spans="1:83" ht="28.5" customHeight="1" x14ac:dyDescent="0.2">
      <c r="A56"/>
      <c r="B56" s="132" t="str">
        <f>HYPERLINK( tblMLK2[[#This Row],[Tekst greške]], IF( tblMLK2[[#This Row],[Prazan red, dozvoljeno.]], "", tblMLK2[[#This Row],[Kolona greške]]))</f>
        <v/>
      </c>
      <c r="C56" s="166">
        <v>36</v>
      </c>
      <c r="D56" s="192"/>
      <c r="E56" s="193"/>
      <c r="F56" s="193"/>
      <c r="G56" s="193"/>
      <c r="H56" s="193"/>
      <c r="I56" s="193"/>
      <c r="J56" s="193"/>
      <c r="K56" s="193"/>
      <c r="L56" s="193"/>
      <c r="M56" s="194"/>
      <c r="N56" s="170"/>
      <c r="O56" s="171"/>
      <c r="P56" s="172"/>
      <c r="Q56" s="173"/>
      <c r="R56" s="171"/>
      <c r="S56" s="172"/>
      <c r="T56" s="173"/>
      <c r="U56" s="171"/>
      <c r="V56" s="174"/>
      <c r="W56" s="172"/>
      <c r="X56" s="173"/>
      <c r="Y56" s="171"/>
      <c r="Z56" s="175"/>
      <c r="AA56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6" s="176"/>
      <c r="AC56" s="177"/>
      <c r="AD56" s="178"/>
      <c r="AE56" s="179"/>
      <c r="AF56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6" s="181"/>
      <c r="AH56" s="182"/>
      <c r="AI56" s="183"/>
      <c r="AJ56" s="184"/>
      <c r="AK56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6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6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6" s="157" t="b">
        <f ca="1">NOT( AND( OFFSET( tblMLK2[[#This Row],[Prazan red, dozvoljeno.]], -1, 0) = TRUE, tblMLK2[[#This Row],[Prazan red, dozvoljeno.]] = FALSE))</f>
        <v>1</v>
      </c>
      <c r="AO56" s="187" t="b">
        <f>LEN( CONCATENATE( tblMLK2[[#This Row],[Povjerilac]])) &gt; 0</f>
        <v>0</v>
      </c>
      <c r="AP56" s="187" t="b">
        <f>LEN( tblMLK2[[#This Row],[JIB ili račun povjerioca]]) = 13</f>
        <v>0</v>
      </c>
      <c r="AQ56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AA56, {1;2;3;4;5;6;7;8;9;10;11;12}, 1))), 11)), FALSE)</f>
        <v>0</v>
      </c>
      <c r="AR56" s="187" t="b">
        <f>_UID &lt;&gt; tblMLK2[[#This Row],[JIB ili račun povjerioca]]</f>
        <v>0</v>
      </c>
      <c r="AS56" s="187" t="b">
        <f>LEN( CONCATENATE( tblMLK2[[#This Row],[Iznos u KM]])) &gt; 0</f>
        <v>0</v>
      </c>
      <c r="AT56" s="187" t="b">
        <f>tblMLK2[[#This Row],[Iznos u KM]] &gt; 0</f>
        <v>0</v>
      </c>
      <c r="AU56" s="187" t="b">
        <f>IF( ISNUMBER( SEARCH( MID( $AT$14, 3, 1), tblMLK2[[#This Row],[Iznos u KM]])), (LEN( tblMLK2[[#This Row],[Iznos u KM]]) - SEARCH( MID( $AT$14, 3, 1), tblMLK2[[#This Row],[Iznos u KM]])) &lt;= 2, TRUE)</f>
        <v>1</v>
      </c>
      <c r="AV56" s="187" t="b">
        <f>IF( tblMLK2[[#This Row],[Avans]] = "Ne", AND( tblMLK2[[#This Row],[Dan]] &lt;&gt; "", tblMLK2[[#This Row],[Mjesec]] &lt;&gt; "", tblMLK2[[#This Row],[Godina]] &lt;&gt; ""), TRUE)</f>
        <v>1</v>
      </c>
      <c r="AW56" s="187" t="b">
        <f>IF( tblMLK2[[#This Row],[Avans]] = "Da", AND( tblMLK2[[#This Row],[Dan]] = "", tblMLK2[[#This Row],[Mjesec]] = "", tblMLK2[[#This Row],[Godina]] = ""), TRUE)</f>
        <v>1</v>
      </c>
      <c r="AX56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6" s="187" t="b">
        <f>tblMLK2[[#This Row],[Avans]] &lt;&gt; ""</f>
        <v>0</v>
      </c>
      <c r="AZ56" s="187" t="b">
        <f>OR( tblMLK2[[#This Row],[Avans]] = "Da", tblMLK2[[#This Row],[Avans]] = "Ne")</f>
        <v>0</v>
      </c>
      <c r="BA56" s="187" t="b">
        <f>tblMLK2[[#This Row],[Javni prihod]] &lt;&gt; ""</f>
        <v>0</v>
      </c>
      <c r="BB56" s="187" t="b">
        <f>OR( tblMLK2[[#This Row],[Javni prihod = Da]], tblMLK2[[#This Row],[Javni prihod]] = "Ne")</f>
        <v>0</v>
      </c>
      <c r="BC56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6" s="187" t="b">
        <f>IF( tblMLK2[[#This Row],[Javni prihod = Da]],  tblMLK2[[#This Row],[Povjerilac Tip]] &lt;&gt; "", TRUE)</f>
        <v>1</v>
      </c>
      <c r="BE56" s="187" t="b">
        <f>LEN( CONCATENATE( tblMLK2[[#This Row],[Referenca]])) &gt; 0</f>
        <v>0</v>
      </c>
      <c r="BF56" s="187" t="b">
        <f>TRIM( tblMLK2[[#This Row],[Referenca]]) = tblMLK2[[#This Row],[Referenca]]</f>
        <v>1</v>
      </c>
      <c r="BG56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6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6" s="187" t="b">
        <f>IF( AND( tblMLK2[[#This Row],[Povjerilac Tip]] =  "Republika Srpska", tblMLK2[[#This Row],[Javni prihod]] = "da"), tblMLK2[[#This Row],[Odgovarajuća Budzetska Organizacija]], TRUE)</f>
        <v>1</v>
      </c>
      <c r="BJ56" s="187" t="b">
        <f>IF( AND( tblMLK2[[#This Row],[Povjerilac Tip]] =  "Opština", tblMLK2[[#This Row],[Javni prihod]] = "da"), tblMLK2[[#This Row],[Odgovarajuća Budzetska Organizacija]], TRUE)</f>
        <v>1</v>
      </c>
      <c r="BK56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6" s="188" t="b">
        <f>IF( AND( tblMLK2[[#This Row],[Javni prihod = Da]], _DuznikTip = "Opština"), tblMLK2[[#This Row],[Validan JIB Budeztske Organizacije]], TRUE)</f>
        <v>1</v>
      </c>
      <c r="BM56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6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6" s="188" t="b">
        <f>IF( tblMLK2[[#This Row],[Prazan red, dozvoljeno.]], TRUE, COUNTIF( tblMLK2[Kljuc reda - Jedinstven red], tblMLK2[[#This Row],[Kljuc reda - Jedinstven red]]) = 1)</f>
        <v>1</v>
      </c>
      <c r="BP56" s="190" t="str">
        <f>IF( AND( tblMLK2[[#This Row],[Kontrola ukupne popunjenosti.]], tblMLK2[[#This Row],[Kontrola ukupne ispravnosti.]]), _IspravanUnos, "Greška kolona: " &amp; HLOOKUP( FALSE, CHOOSE( {1;2}, $AN56:$BO56, AN$19:BO$19), 2, 0) &amp; " (detalji).")</f>
        <v>Ispravan unos.</v>
      </c>
      <c r="BQ56" s="197" t="str">
        <f>IF( AND( tblMLK2[[#This Row],[Kontrola ukupne popunjenosti.]], tblMLK2[[#This Row],[Kontrola ukupne ispravnosti.]]), "", HLOOKUP( FALSE, CHOOSE( {1;2}, $AN56:$BO56, AN$20:BO$20), 2, 0) &amp; REPT( CHAR( 10), 2))</f>
        <v/>
      </c>
      <c r="BR56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6" s="190" t="b">
        <f>tblMLK2[[#This Row],[Javni prihod]] = "Da"</f>
        <v>0</v>
      </c>
      <c r="BT56" s="187" t="str">
        <f>IFERROR( VLOOKUP( tblMLK2[[#This Row],[JIB ili račun povjerioca]], tblTrezorOpstine[], 4, 0), "")</f>
        <v/>
      </c>
      <c r="BU56" s="187" t="str">
        <f>IF( tblMLK2[[#This Row],[Povjerilac Tip]] = "Opština", VLOOKUP( tblMLK2[[#This Row],[JIB ili račun povjerioca]], tblTrezorOpstine[], 3, 0), "")</f>
        <v/>
      </c>
      <c r="BV56" s="187" t="str">
        <f>IF( AND( NOT( ISNUMBER( SEARCH( "/", LEFT( tblMLK2[[#This Row],[Referenca]], 6)))), ISNUMBER( VALUE( LEFT( tblMLK2[[#This Row],[Referenca]], 6)))), MID( tblMLK2[[#This Row],[Referenca]], 1, 6), "")</f>
        <v/>
      </c>
      <c r="BW56" s="187" t="str">
        <f>IFERROR( VLOOKUP( tblMLK2[[#This Row],[Referenca Prihod]], tblVrstaPrihoda[], 2, 0), "")</f>
        <v/>
      </c>
      <c r="BX56" s="187" t="str">
        <f>IF( tblMLK2[[#This Row],[Javni prihod = Da]], MID( tblMLK2[[#This Row],[Referenca]], 7, 1), "")</f>
        <v/>
      </c>
      <c r="BY56" s="187" t="str">
        <f>IF( ISNUMBER( VALUE( MID( tblMLK2[[#This Row],[Referenca]], 8, 3))), MID( tblMLK2[[#This Row],[Referenca]], 8, 3), "")</f>
        <v/>
      </c>
      <c r="BZ56" s="187" t="str">
        <f>IF( tblMLK2[[#This Row],[Javni prihod = Da]], IFERROR( VLOOKUP( tblMLK2[[#This Row],[Referenca Opština Broj]], tblTrezorOpstine[[Šifra opštine]:[Tip]], 2, 0), ""), "")</f>
        <v/>
      </c>
      <c r="CA56" s="187" t="str">
        <f>IF( tblMLK2[[#This Row],[Javni prihod = Da]], LEFT( tblMLK2[[#This Row],[Napomena]], 7), "")</f>
        <v/>
      </c>
      <c r="CB56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6" s="188" t="str">
        <f>IF( AND( tblMLK2[[#This Row],[Javni prihod = Da]], _DuznikTip = "Opština"), MID( tblMLK2[[#This Row],[Napomena]], 8, 1), "")</f>
        <v/>
      </c>
      <c r="CD56" s="191" t="str">
        <f>IF( AND( tblMLK2[[#This Row],[Javni prihod = Da]], _DuznikTip = "Opština"), MID( tblMLK2[[#This Row],[Napomena]], 9, 13), "")</f>
        <v/>
      </c>
      <c r="CE56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7" spans="1:83" ht="28.5" customHeight="1" x14ac:dyDescent="0.2">
      <c r="A57"/>
      <c r="B57" s="132" t="str">
        <f>HYPERLINK( tblMLK2[[#This Row],[Tekst greške]], IF( tblMLK2[[#This Row],[Prazan red, dozvoljeno.]], "", tblMLK2[[#This Row],[Kolona greške]]))</f>
        <v/>
      </c>
      <c r="C57" s="166">
        <v>37</v>
      </c>
      <c r="D57" s="192"/>
      <c r="E57" s="193"/>
      <c r="F57" s="193"/>
      <c r="G57" s="193"/>
      <c r="H57" s="193"/>
      <c r="I57" s="193"/>
      <c r="J57" s="193"/>
      <c r="K57" s="193"/>
      <c r="L57" s="193"/>
      <c r="M57" s="194"/>
      <c r="N57" s="170"/>
      <c r="O57" s="171"/>
      <c r="P57" s="172"/>
      <c r="Q57" s="173"/>
      <c r="R57" s="171"/>
      <c r="S57" s="172"/>
      <c r="T57" s="173"/>
      <c r="U57" s="171"/>
      <c r="V57" s="174"/>
      <c r="W57" s="172"/>
      <c r="X57" s="173"/>
      <c r="Y57" s="171"/>
      <c r="Z57" s="175"/>
      <c r="AA57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7" s="176"/>
      <c r="AC57" s="177"/>
      <c r="AD57" s="178"/>
      <c r="AE57" s="179"/>
      <c r="AF57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7" s="181"/>
      <c r="AH57" s="182"/>
      <c r="AI57" s="183"/>
      <c r="AJ57" s="184"/>
      <c r="AK57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7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7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7" s="157" t="b">
        <f ca="1">NOT( AND( OFFSET( tblMLK2[[#This Row],[Prazan red, dozvoljeno.]], -1, 0) = TRUE, tblMLK2[[#This Row],[Prazan red, dozvoljeno.]] = FALSE))</f>
        <v>1</v>
      </c>
      <c r="AO57" s="187" t="b">
        <f>LEN( CONCATENATE( tblMLK2[[#This Row],[Povjerilac]])) &gt; 0</f>
        <v>0</v>
      </c>
      <c r="AP57" s="187" t="b">
        <f>LEN( tblMLK2[[#This Row],[JIB ili račun povjerioca]]) = 13</f>
        <v>0</v>
      </c>
      <c r="AQ57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AA57, {1;2;3;4;5;6;7;8;9;10;11;12}, 1))), 11)), FALSE)</f>
        <v>0</v>
      </c>
      <c r="AR57" s="187" t="b">
        <f>_UID &lt;&gt; tblMLK2[[#This Row],[JIB ili račun povjerioca]]</f>
        <v>0</v>
      </c>
      <c r="AS57" s="187" t="b">
        <f>LEN( CONCATENATE( tblMLK2[[#This Row],[Iznos u KM]])) &gt; 0</f>
        <v>0</v>
      </c>
      <c r="AT57" s="187" t="b">
        <f>tblMLK2[[#This Row],[Iznos u KM]] &gt; 0</f>
        <v>0</v>
      </c>
      <c r="AU57" s="187" t="b">
        <f>IF( ISNUMBER( SEARCH( MID( $AT$14, 3, 1), tblMLK2[[#This Row],[Iznos u KM]])), (LEN( tblMLK2[[#This Row],[Iznos u KM]]) - SEARCH( MID( $AT$14, 3, 1), tblMLK2[[#This Row],[Iznos u KM]])) &lt;= 2, TRUE)</f>
        <v>1</v>
      </c>
      <c r="AV57" s="187" t="b">
        <f>IF( tblMLK2[[#This Row],[Avans]] = "Ne", AND( tblMLK2[[#This Row],[Dan]] &lt;&gt; "", tblMLK2[[#This Row],[Mjesec]] &lt;&gt; "", tblMLK2[[#This Row],[Godina]] &lt;&gt; ""), TRUE)</f>
        <v>1</v>
      </c>
      <c r="AW57" s="187" t="b">
        <f>IF( tblMLK2[[#This Row],[Avans]] = "Da", AND( tblMLK2[[#This Row],[Dan]] = "", tblMLK2[[#This Row],[Mjesec]] = "", tblMLK2[[#This Row],[Godina]] = ""), TRUE)</f>
        <v>1</v>
      </c>
      <c r="AX57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7" s="187" t="b">
        <f>tblMLK2[[#This Row],[Avans]] &lt;&gt; ""</f>
        <v>0</v>
      </c>
      <c r="AZ57" s="187" t="b">
        <f>OR( tblMLK2[[#This Row],[Avans]] = "Da", tblMLK2[[#This Row],[Avans]] = "Ne")</f>
        <v>0</v>
      </c>
      <c r="BA57" s="187" t="b">
        <f>tblMLK2[[#This Row],[Javni prihod]] &lt;&gt; ""</f>
        <v>0</v>
      </c>
      <c r="BB57" s="187" t="b">
        <f>OR( tblMLK2[[#This Row],[Javni prihod = Da]], tblMLK2[[#This Row],[Javni prihod]] = "Ne")</f>
        <v>0</v>
      </c>
      <c r="BC57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7" s="187" t="b">
        <f>IF( tblMLK2[[#This Row],[Javni prihod = Da]],  tblMLK2[[#This Row],[Povjerilac Tip]] &lt;&gt; "", TRUE)</f>
        <v>1</v>
      </c>
      <c r="BE57" s="187" t="b">
        <f>LEN( CONCATENATE( tblMLK2[[#This Row],[Referenca]])) &gt; 0</f>
        <v>0</v>
      </c>
      <c r="BF57" s="187" t="b">
        <f>TRIM( tblMLK2[[#This Row],[Referenca]]) = tblMLK2[[#This Row],[Referenca]]</f>
        <v>1</v>
      </c>
      <c r="BG57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7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7" s="187" t="b">
        <f>IF( AND( tblMLK2[[#This Row],[Povjerilac Tip]] =  "Republika Srpska", tblMLK2[[#This Row],[Javni prihod]] = "da"), tblMLK2[[#This Row],[Odgovarajuća Budzetska Organizacija]], TRUE)</f>
        <v>1</v>
      </c>
      <c r="BJ57" s="187" t="b">
        <f>IF( AND( tblMLK2[[#This Row],[Povjerilac Tip]] =  "Opština", tblMLK2[[#This Row],[Javni prihod]] = "da"), tblMLK2[[#This Row],[Odgovarajuća Budzetska Organizacija]], TRUE)</f>
        <v>1</v>
      </c>
      <c r="BK57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7" s="188" t="b">
        <f>IF( AND( tblMLK2[[#This Row],[Javni prihod = Da]], _DuznikTip = "Opština"), tblMLK2[[#This Row],[Validan JIB Budeztske Organizacije]], TRUE)</f>
        <v>1</v>
      </c>
      <c r="BM57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7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7" s="188" t="b">
        <f>IF( tblMLK2[[#This Row],[Prazan red, dozvoljeno.]], TRUE, COUNTIF( tblMLK2[Kljuc reda - Jedinstven red], tblMLK2[[#This Row],[Kljuc reda - Jedinstven red]]) = 1)</f>
        <v>1</v>
      </c>
      <c r="BP57" s="190" t="str">
        <f>IF( AND( tblMLK2[[#This Row],[Kontrola ukupne popunjenosti.]], tblMLK2[[#This Row],[Kontrola ukupne ispravnosti.]]), _IspravanUnos, "Greška kolona: " &amp; HLOOKUP( FALSE, CHOOSE( {1;2}, $AN57:$BO57, AN$19:BO$19), 2, 0) &amp; " (detalji).")</f>
        <v>Ispravan unos.</v>
      </c>
      <c r="BQ57" s="197" t="str">
        <f>IF( AND( tblMLK2[[#This Row],[Kontrola ukupne popunjenosti.]], tblMLK2[[#This Row],[Kontrola ukupne ispravnosti.]]), "", HLOOKUP( FALSE, CHOOSE( {1;2}, $AN57:$BO57, AN$20:BO$20), 2, 0) &amp; REPT( CHAR( 10), 2))</f>
        <v/>
      </c>
      <c r="BR57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7" s="190" t="b">
        <f>tblMLK2[[#This Row],[Javni prihod]] = "Da"</f>
        <v>0</v>
      </c>
      <c r="BT57" s="187" t="str">
        <f>IFERROR( VLOOKUP( tblMLK2[[#This Row],[JIB ili račun povjerioca]], tblTrezorOpstine[], 4, 0), "")</f>
        <v/>
      </c>
      <c r="BU57" s="187" t="str">
        <f>IF( tblMLK2[[#This Row],[Povjerilac Tip]] = "Opština", VLOOKUP( tblMLK2[[#This Row],[JIB ili račun povjerioca]], tblTrezorOpstine[], 3, 0), "")</f>
        <v/>
      </c>
      <c r="BV57" s="187" t="str">
        <f>IF( AND( NOT( ISNUMBER( SEARCH( "/", LEFT( tblMLK2[[#This Row],[Referenca]], 6)))), ISNUMBER( VALUE( LEFT( tblMLK2[[#This Row],[Referenca]], 6)))), MID( tblMLK2[[#This Row],[Referenca]], 1, 6), "")</f>
        <v/>
      </c>
      <c r="BW57" s="187" t="str">
        <f>IFERROR( VLOOKUP( tblMLK2[[#This Row],[Referenca Prihod]], tblVrstaPrihoda[], 2, 0), "")</f>
        <v/>
      </c>
      <c r="BX57" s="187" t="str">
        <f>IF( tblMLK2[[#This Row],[Javni prihod = Da]], MID( tblMLK2[[#This Row],[Referenca]], 7, 1), "")</f>
        <v/>
      </c>
      <c r="BY57" s="187" t="str">
        <f>IF( ISNUMBER( VALUE( MID( tblMLK2[[#This Row],[Referenca]], 8, 3))), MID( tblMLK2[[#This Row],[Referenca]], 8, 3), "")</f>
        <v/>
      </c>
      <c r="BZ57" s="187" t="str">
        <f>IF( tblMLK2[[#This Row],[Javni prihod = Da]], IFERROR( VLOOKUP( tblMLK2[[#This Row],[Referenca Opština Broj]], tblTrezorOpstine[[Šifra opštine]:[Tip]], 2, 0), ""), "")</f>
        <v/>
      </c>
      <c r="CA57" s="187" t="str">
        <f>IF( tblMLK2[[#This Row],[Javni prihod = Da]], LEFT( tblMLK2[[#This Row],[Napomena]], 7), "")</f>
        <v/>
      </c>
      <c r="CB57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7" s="188" t="str">
        <f>IF( AND( tblMLK2[[#This Row],[Javni prihod = Da]], _DuznikTip = "Opština"), MID( tblMLK2[[#This Row],[Napomena]], 8, 1), "")</f>
        <v/>
      </c>
      <c r="CD57" s="191" t="str">
        <f>IF( AND( tblMLK2[[#This Row],[Javni prihod = Da]], _DuznikTip = "Opština"), MID( tblMLK2[[#This Row],[Napomena]], 9, 13), "")</f>
        <v/>
      </c>
      <c r="CE57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8" spans="1:83" ht="28.5" customHeight="1" x14ac:dyDescent="0.2">
      <c r="A58"/>
      <c r="B58" s="132" t="str">
        <f>HYPERLINK( tblMLK2[[#This Row],[Tekst greške]], IF( tblMLK2[[#This Row],[Prazan red, dozvoljeno.]], "", tblMLK2[[#This Row],[Kolona greške]]))</f>
        <v/>
      </c>
      <c r="C58" s="166">
        <v>38</v>
      </c>
      <c r="D58" s="192"/>
      <c r="E58" s="193"/>
      <c r="F58" s="193"/>
      <c r="G58" s="193"/>
      <c r="H58" s="193"/>
      <c r="I58" s="193"/>
      <c r="J58" s="193"/>
      <c r="K58" s="193"/>
      <c r="L58" s="193"/>
      <c r="M58" s="194"/>
      <c r="N58" s="170"/>
      <c r="O58" s="171"/>
      <c r="P58" s="172"/>
      <c r="Q58" s="173"/>
      <c r="R58" s="171"/>
      <c r="S58" s="172"/>
      <c r="T58" s="173"/>
      <c r="U58" s="171"/>
      <c r="V58" s="174"/>
      <c r="W58" s="172"/>
      <c r="X58" s="173"/>
      <c r="Y58" s="171"/>
      <c r="Z58" s="175"/>
      <c r="AA58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8" s="176"/>
      <c r="AC58" s="177"/>
      <c r="AD58" s="178"/>
      <c r="AE58" s="179"/>
      <c r="AF58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8" s="181"/>
      <c r="AH58" s="182"/>
      <c r="AI58" s="183"/>
      <c r="AJ58" s="184"/>
      <c r="AK58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8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8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8" s="157" t="b">
        <f ca="1">NOT( AND( OFFSET( tblMLK2[[#This Row],[Prazan red, dozvoljeno.]], -1, 0) = TRUE, tblMLK2[[#This Row],[Prazan red, dozvoljeno.]] = FALSE))</f>
        <v>1</v>
      </c>
      <c r="AO58" s="187" t="b">
        <f>LEN( CONCATENATE( tblMLK2[[#This Row],[Povjerilac]])) &gt; 0</f>
        <v>0</v>
      </c>
      <c r="AP58" s="187" t="b">
        <f>LEN( tblMLK2[[#This Row],[JIB ili račun povjerioca]]) = 13</f>
        <v>0</v>
      </c>
      <c r="AQ58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AA58, {1;2;3;4;5;6;7;8;9;10;11;12}, 1))), 11)), FALSE)</f>
        <v>0</v>
      </c>
      <c r="AR58" s="187" t="b">
        <f>_UID &lt;&gt; tblMLK2[[#This Row],[JIB ili račun povjerioca]]</f>
        <v>0</v>
      </c>
      <c r="AS58" s="187" t="b">
        <f>LEN( CONCATENATE( tblMLK2[[#This Row],[Iznos u KM]])) &gt; 0</f>
        <v>0</v>
      </c>
      <c r="AT58" s="187" t="b">
        <f>tblMLK2[[#This Row],[Iznos u KM]] &gt; 0</f>
        <v>0</v>
      </c>
      <c r="AU58" s="187" t="b">
        <f>IF( ISNUMBER( SEARCH( MID( $AT$14, 3, 1), tblMLK2[[#This Row],[Iznos u KM]])), (LEN( tblMLK2[[#This Row],[Iznos u KM]]) - SEARCH( MID( $AT$14, 3, 1), tblMLK2[[#This Row],[Iznos u KM]])) &lt;= 2, TRUE)</f>
        <v>1</v>
      </c>
      <c r="AV58" s="187" t="b">
        <f>IF( tblMLK2[[#This Row],[Avans]] = "Ne", AND( tblMLK2[[#This Row],[Dan]] &lt;&gt; "", tblMLK2[[#This Row],[Mjesec]] &lt;&gt; "", tblMLK2[[#This Row],[Godina]] &lt;&gt; ""), TRUE)</f>
        <v>1</v>
      </c>
      <c r="AW58" s="187" t="b">
        <f>IF( tblMLK2[[#This Row],[Avans]] = "Da", AND( tblMLK2[[#This Row],[Dan]] = "", tblMLK2[[#This Row],[Mjesec]] = "", tblMLK2[[#This Row],[Godina]] = ""), TRUE)</f>
        <v>1</v>
      </c>
      <c r="AX58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8" s="187" t="b">
        <f>tblMLK2[[#This Row],[Avans]] &lt;&gt; ""</f>
        <v>0</v>
      </c>
      <c r="AZ58" s="187" t="b">
        <f>OR( tblMLK2[[#This Row],[Avans]] = "Da", tblMLK2[[#This Row],[Avans]] = "Ne")</f>
        <v>0</v>
      </c>
      <c r="BA58" s="187" t="b">
        <f>tblMLK2[[#This Row],[Javni prihod]] &lt;&gt; ""</f>
        <v>0</v>
      </c>
      <c r="BB58" s="187" t="b">
        <f>OR( tblMLK2[[#This Row],[Javni prihod = Da]], tblMLK2[[#This Row],[Javni prihod]] = "Ne")</f>
        <v>0</v>
      </c>
      <c r="BC58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8" s="187" t="b">
        <f>IF( tblMLK2[[#This Row],[Javni prihod = Da]],  tblMLK2[[#This Row],[Povjerilac Tip]] &lt;&gt; "", TRUE)</f>
        <v>1</v>
      </c>
      <c r="BE58" s="187" t="b">
        <f>LEN( CONCATENATE( tblMLK2[[#This Row],[Referenca]])) &gt; 0</f>
        <v>0</v>
      </c>
      <c r="BF58" s="187" t="b">
        <f>TRIM( tblMLK2[[#This Row],[Referenca]]) = tblMLK2[[#This Row],[Referenca]]</f>
        <v>1</v>
      </c>
      <c r="BG58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8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8" s="187" t="b">
        <f>IF( AND( tblMLK2[[#This Row],[Povjerilac Tip]] =  "Republika Srpska", tblMLK2[[#This Row],[Javni prihod]] = "da"), tblMLK2[[#This Row],[Odgovarajuća Budzetska Organizacija]], TRUE)</f>
        <v>1</v>
      </c>
      <c r="BJ58" s="187" t="b">
        <f>IF( AND( tblMLK2[[#This Row],[Povjerilac Tip]] =  "Opština", tblMLK2[[#This Row],[Javni prihod]] = "da"), tblMLK2[[#This Row],[Odgovarajuća Budzetska Organizacija]], TRUE)</f>
        <v>1</v>
      </c>
      <c r="BK58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8" s="188" t="b">
        <f>IF( AND( tblMLK2[[#This Row],[Javni prihod = Da]], _DuznikTip = "Opština"), tblMLK2[[#This Row],[Validan JIB Budeztske Organizacije]], TRUE)</f>
        <v>1</v>
      </c>
      <c r="BM58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8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8" s="188" t="b">
        <f>IF( tblMLK2[[#This Row],[Prazan red, dozvoljeno.]], TRUE, COUNTIF( tblMLK2[Kljuc reda - Jedinstven red], tblMLK2[[#This Row],[Kljuc reda - Jedinstven red]]) = 1)</f>
        <v>1</v>
      </c>
      <c r="BP58" s="190" t="str">
        <f>IF( AND( tblMLK2[[#This Row],[Kontrola ukupne popunjenosti.]], tblMLK2[[#This Row],[Kontrola ukupne ispravnosti.]]), _IspravanUnos, "Greška kolona: " &amp; HLOOKUP( FALSE, CHOOSE( {1;2}, $AN58:$BO58, AN$19:BO$19), 2, 0) &amp; " (detalji).")</f>
        <v>Ispravan unos.</v>
      </c>
      <c r="BQ58" s="197" t="str">
        <f>IF( AND( tblMLK2[[#This Row],[Kontrola ukupne popunjenosti.]], tblMLK2[[#This Row],[Kontrola ukupne ispravnosti.]]), "", HLOOKUP( FALSE, CHOOSE( {1;2}, $AN58:$BO58, AN$20:BO$20), 2, 0) &amp; REPT( CHAR( 10), 2))</f>
        <v/>
      </c>
      <c r="BR58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8" s="190" t="b">
        <f>tblMLK2[[#This Row],[Javni prihod]] = "Da"</f>
        <v>0</v>
      </c>
      <c r="BT58" s="187" t="str">
        <f>IFERROR( VLOOKUP( tblMLK2[[#This Row],[JIB ili račun povjerioca]], tblTrezorOpstine[], 4, 0), "")</f>
        <v/>
      </c>
      <c r="BU58" s="187" t="str">
        <f>IF( tblMLK2[[#This Row],[Povjerilac Tip]] = "Opština", VLOOKUP( tblMLK2[[#This Row],[JIB ili račun povjerioca]], tblTrezorOpstine[], 3, 0), "")</f>
        <v/>
      </c>
      <c r="BV58" s="187" t="str">
        <f>IF( AND( NOT( ISNUMBER( SEARCH( "/", LEFT( tblMLK2[[#This Row],[Referenca]], 6)))), ISNUMBER( VALUE( LEFT( tblMLK2[[#This Row],[Referenca]], 6)))), MID( tblMLK2[[#This Row],[Referenca]], 1, 6), "")</f>
        <v/>
      </c>
      <c r="BW58" s="187" t="str">
        <f>IFERROR( VLOOKUP( tblMLK2[[#This Row],[Referenca Prihod]], tblVrstaPrihoda[], 2, 0), "")</f>
        <v/>
      </c>
      <c r="BX58" s="187" t="str">
        <f>IF( tblMLK2[[#This Row],[Javni prihod = Da]], MID( tblMLK2[[#This Row],[Referenca]], 7, 1), "")</f>
        <v/>
      </c>
      <c r="BY58" s="187" t="str">
        <f>IF( ISNUMBER( VALUE( MID( tblMLK2[[#This Row],[Referenca]], 8, 3))), MID( tblMLK2[[#This Row],[Referenca]], 8, 3), "")</f>
        <v/>
      </c>
      <c r="BZ58" s="187" t="str">
        <f>IF( tblMLK2[[#This Row],[Javni prihod = Da]], IFERROR( VLOOKUP( tblMLK2[[#This Row],[Referenca Opština Broj]], tblTrezorOpstine[[Šifra opštine]:[Tip]], 2, 0), ""), "")</f>
        <v/>
      </c>
      <c r="CA58" s="187" t="str">
        <f>IF( tblMLK2[[#This Row],[Javni prihod = Da]], LEFT( tblMLK2[[#This Row],[Napomena]], 7), "")</f>
        <v/>
      </c>
      <c r="CB58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8" s="188" t="str">
        <f>IF( AND( tblMLK2[[#This Row],[Javni prihod = Da]], _DuznikTip = "Opština"), MID( tblMLK2[[#This Row],[Napomena]], 8, 1), "")</f>
        <v/>
      </c>
      <c r="CD58" s="191" t="str">
        <f>IF( AND( tblMLK2[[#This Row],[Javni prihod = Da]], _DuznikTip = "Opština"), MID( tblMLK2[[#This Row],[Napomena]], 9, 13), "")</f>
        <v/>
      </c>
      <c r="CE58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59" spans="1:83" ht="28.5" customHeight="1" x14ac:dyDescent="0.2">
      <c r="A59"/>
      <c r="B59" s="132" t="str">
        <f>HYPERLINK( tblMLK2[[#This Row],[Tekst greške]], IF( tblMLK2[[#This Row],[Prazan red, dozvoljeno.]], "", tblMLK2[[#This Row],[Kolona greške]]))</f>
        <v/>
      </c>
      <c r="C59" s="166">
        <v>39</v>
      </c>
      <c r="D59" s="192"/>
      <c r="E59" s="193"/>
      <c r="F59" s="193"/>
      <c r="G59" s="193"/>
      <c r="H59" s="193"/>
      <c r="I59" s="193"/>
      <c r="J59" s="193"/>
      <c r="K59" s="193"/>
      <c r="L59" s="193"/>
      <c r="M59" s="194"/>
      <c r="N59" s="170"/>
      <c r="O59" s="171"/>
      <c r="P59" s="172"/>
      <c r="Q59" s="173"/>
      <c r="R59" s="171"/>
      <c r="S59" s="172"/>
      <c r="T59" s="173"/>
      <c r="U59" s="171"/>
      <c r="V59" s="174"/>
      <c r="W59" s="172"/>
      <c r="X59" s="173"/>
      <c r="Y59" s="171"/>
      <c r="Z59" s="175"/>
      <c r="AA59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59" s="176"/>
      <c r="AC59" s="177"/>
      <c r="AD59" s="178"/>
      <c r="AE59" s="179"/>
      <c r="AF59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59" s="181"/>
      <c r="AH59" s="182"/>
      <c r="AI59" s="183"/>
      <c r="AJ59" s="184"/>
      <c r="AK59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59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59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59" s="157" t="b">
        <f ca="1">NOT( AND( OFFSET( tblMLK2[[#This Row],[Prazan red, dozvoljeno.]], -1, 0) = TRUE, tblMLK2[[#This Row],[Prazan red, dozvoljeno.]] = FALSE))</f>
        <v>1</v>
      </c>
      <c r="AO59" s="187" t="b">
        <f>LEN( CONCATENATE( tblMLK2[[#This Row],[Povjerilac]])) &gt; 0</f>
        <v>0</v>
      </c>
      <c r="AP59" s="187" t="b">
        <f>LEN( tblMLK2[[#This Row],[JIB ili račun povjerioca]]) = 13</f>
        <v>0</v>
      </c>
      <c r="AQ59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AA59, {1;2;3;4;5;6;7;8;9;10;11;12}, 1))), 11)), FALSE)</f>
        <v>0</v>
      </c>
      <c r="AR59" s="187" t="b">
        <f>_UID &lt;&gt; tblMLK2[[#This Row],[JIB ili račun povjerioca]]</f>
        <v>0</v>
      </c>
      <c r="AS59" s="187" t="b">
        <f>LEN( CONCATENATE( tblMLK2[[#This Row],[Iznos u KM]])) &gt; 0</f>
        <v>0</v>
      </c>
      <c r="AT59" s="187" t="b">
        <f>tblMLK2[[#This Row],[Iznos u KM]] &gt; 0</f>
        <v>0</v>
      </c>
      <c r="AU59" s="187" t="b">
        <f>IF( ISNUMBER( SEARCH( MID( $AT$14, 3, 1), tblMLK2[[#This Row],[Iznos u KM]])), (LEN( tblMLK2[[#This Row],[Iznos u KM]]) - SEARCH( MID( $AT$14, 3, 1), tblMLK2[[#This Row],[Iznos u KM]])) &lt;= 2, TRUE)</f>
        <v>1</v>
      </c>
      <c r="AV59" s="187" t="b">
        <f>IF( tblMLK2[[#This Row],[Avans]] = "Ne", AND( tblMLK2[[#This Row],[Dan]] &lt;&gt; "", tblMLK2[[#This Row],[Mjesec]] &lt;&gt; "", tblMLK2[[#This Row],[Godina]] &lt;&gt; ""), TRUE)</f>
        <v>1</v>
      </c>
      <c r="AW59" s="187" t="b">
        <f>IF( tblMLK2[[#This Row],[Avans]] = "Da", AND( tblMLK2[[#This Row],[Dan]] = "", tblMLK2[[#This Row],[Mjesec]] = "", tblMLK2[[#This Row],[Godina]] = ""), TRUE)</f>
        <v>1</v>
      </c>
      <c r="AX59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59" s="187" t="b">
        <f>tblMLK2[[#This Row],[Avans]] &lt;&gt; ""</f>
        <v>0</v>
      </c>
      <c r="AZ59" s="187" t="b">
        <f>OR( tblMLK2[[#This Row],[Avans]] = "Da", tblMLK2[[#This Row],[Avans]] = "Ne")</f>
        <v>0</v>
      </c>
      <c r="BA59" s="187" t="b">
        <f>tblMLK2[[#This Row],[Javni prihod]] &lt;&gt; ""</f>
        <v>0</v>
      </c>
      <c r="BB59" s="187" t="b">
        <f>OR( tblMLK2[[#This Row],[Javni prihod = Da]], tblMLK2[[#This Row],[Javni prihod]] = "Ne")</f>
        <v>0</v>
      </c>
      <c r="BC59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59" s="187" t="b">
        <f>IF( tblMLK2[[#This Row],[Javni prihod = Da]],  tblMLK2[[#This Row],[Povjerilac Tip]] &lt;&gt; "", TRUE)</f>
        <v>1</v>
      </c>
      <c r="BE59" s="187" t="b">
        <f>LEN( CONCATENATE( tblMLK2[[#This Row],[Referenca]])) &gt; 0</f>
        <v>0</v>
      </c>
      <c r="BF59" s="187" t="b">
        <f>TRIM( tblMLK2[[#This Row],[Referenca]]) = tblMLK2[[#This Row],[Referenca]]</f>
        <v>1</v>
      </c>
      <c r="BG59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59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59" s="187" t="b">
        <f>IF( AND( tblMLK2[[#This Row],[Povjerilac Tip]] =  "Republika Srpska", tblMLK2[[#This Row],[Javni prihod]] = "da"), tblMLK2[[#This Row],[Odgovarajuća Budzetska Organizacija]], TRUE)</f>
        <v>1</v>
      </c>
      <c r="BJ59" s="187" t="b">
        <f>IF( AND( tblMLK2[[#This Row],[Povjerilac Tip]] =  "Opština", tblMLK2[[#This Row],[Javni prihod]] = "da"), tblMLK2[[#This Row],[Odgovarajuća Budzetska Organizacija]], TRUE)</f>
        <v>1</v>
      </c>
      <c r="BK59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59" s="188" t="b">
        <f>IF( AND( tblMLK2[[#This Row],[Javni prihod = Da]], _DuznikTip = "Opština"), tblMLK2[[#This Row],[Validan JIB Budeztske Organizacije]], TRUE)</f>
        <v>1</v>
      </c>
      <c r="BM59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59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59" s="188" t="b">
        <f>IF( tblMLK2[[#This Row],[Prazan red, dozvoljeno.]], TRUE, COUNTIF( tblMLK2[Kljuc reda - Jedinstven red], tblMLK2[[#This Row],[Kljuc reda - Jedinstven red]]) = 1)</f>
        <v>1</v>
      </c>
      <c r="BP59" s="190" t="str">
        <f>IF( AND( tblMLK2[[#This Row],[Kontrola ukupne popunjenosti.]], tblMLK2[[#This Row],[Kontrola ukupne ispravnosti.]]), _IspravanUnos, "Greška kolona: " &amp; HLOOKUP( FALSE, CHOOSE( {1;2}, $AN59:$BO59, AN$19:BO$19), 2, 0) &amp; " (detalji).")</f>
        <v>Ispravan unos.</v>
      </c>
      <c r="BQ59" s="197" t="str">
        <f>IF( AND( tblMLK2[[#This Row],[Kontrola ukupne popunjenosti.]], tblMLK2[[#This Row],[Kontrola ukupne ispravnosti.]]), "", HLOOKUP( FALSE, CHOOSE( {1;2}, $AN59:$BO59, AN$20:BO$20), 2, 0) &amp; REPT( CHAR( 10), 2))</f>
        <v/>
      </c>
      <c r="BR59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59" s="190" t="b">
        <f>tblMLK2[[#This Row],[Javni prihod]] = "Da"</f>
        <v>0</v>
      </c>
      <c r="BT59" s="187" t="str">
        <f>IFERROR( VLOOKUP( tblMLK2[[#This Row],[JIB ili račun povjerioca]], tblTrezorOpstine[], 4, 0), "")</f>
        <v/>
      </c>
      <c r="BU59" s="187" t="str">
        <f>IF( tblMLK2[[#This Row],[Povjerilac Tip]] = "Opština", VLOOKUP( tblMLK2[[#This Row],[JIB ili račun povjerioca]], tblTrezorOpstine[], 3, 0), "")</f>
        <v/>
      </c>
      <c r="BV59" s="187" t="str">
        <f>IF( AND( NOT( ISNUMBER( SEARCH( "/", LEFT( tblMLK2[[#This Row],[Referenca]], 6)))), ISNUMBER( VALUE( LEFT( tblMLK2[[#This Row],[Referenca]], 6)))), MID( tblMLK2[[#This Row],[Referenca]], 1, 6), "")</f>
        <v/>
      </c>
      <c r="BW59" s="187" t="str">
        <f>IFERROR( VLOOKUP( tblMLK2[[#This Row],[Referenca Prihod]], tblVrstaPrihoda[], 2, 0), "")</f>
        <v/>
      </c>
      <c r="BX59" s="187" t="str">
        <f>IF( tblMLK2[[#This Row],[Javni prihod = Da]], MID( tblMLK2[[#This Row],[Referenca]], 7, 1), "")</f>
        <v/>
      </c>
      <c r="BY59" s="187" t="str">
        <f>IF( ISNUMBER( VALUE( MID( tblMLK2[[#This Row],[Referenca]], 8, 3))), MID( tblMLK2[[#This Row],[Referenca]], 8, 3), "")</f>
        <v/>
      </c>
      <c r="BZ59" s="187" t="str">
        <f>IF( tblMLK2[[#This Row],[Javni prihod = Da]], IFERROR( VLOOKUP( tblMLK2[[#This Row],[Referenca Opština Broj]], tblTrezorOpstine[[Šifra opštine]:[Tip]], 2, 0), ""), "")</f>
        <v/>
      </c>
      <c r="CA59" s="187" t="str">
        <f>IF( tblMLK2[[#This Row],[Javni prihod = Da]], LEFT( tblMLK2[[#This Row],[Napomena]], 7), "")</f>
        <v/>
      </c>
      <c r="CB59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59" s="188" t="str">
        <f>IF( AND( tblMLK2[[#This Row],[Javni prihod = Da]], _DuznikTip = "Opština"), MID( tblMLK2[[#This Row],[Napomena]], 8, 1), "")</f>
        <v/>
      </c>
      <c r="CD59" s="191" t="str">
        <f>IF( AND( tblMLK2[[#This Row],[Javni prihod = Da]], _DuznikTip = "Opština"), MID( tblMLK2[[#This Row],[Napomena]], 9, 13), "")</f>
        <v/>
      </c>
      <c r="CE59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0" spans="1:83" ht="28.5" customHeight="1" x14ac:dyDescent="0.2">
      <c r="A60"/>
      <c r="B60" s="132" t="str">
        <f>HYPERLINK( tblMLK2[[#This Row],[Tekst greške]], IF( tblMLK2[[#This Row],[Prazan red, dozvoljeno.]], "", tblMLK2[[#This Row],[Kolona greške]]))</f>
        <v/>
      </c>
      <c r="C60" s="166">
        <v>40</v>
      </c>
      <c r="D60" s="192"/>
      <c r="E60" s="193"/>
      <c r="F60" s="193"/>
      <c r="G60" s="193"/>
      <c r="H60" s="193"/>
      <c r="I60" s="193"/>
      <c r="J60" s="193"/>
      <c r="K60" s="193"/>
      <c r="L60" s="193"/>
      <c r="M60" s="194"/>
      <c r="N60" s="170"/>
      <c r="O60" s="171"/>
      <c r="P60" s="172"/>
      <c r="Q60" s="173"/>
      <c r="R60" s="171"/>
      <c r="S60" s="172"/>
      <c r="T60" s="173"/>
      <c r="U60" s="171"/>
      <c r="V60" s="174"/>
      <c r="W60" s="172"/>
      <c r="X60" s="173"/>
      <c r="Y60" s="171"/>
      <c r="Z60" s="175"/>
      <c r="AA60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0" s="176"/>
      <c r="AC60" s="177"/>
      <c r="AD60" s="178"/>
      <c r="AE60" s="179"/>
      <c r="AF60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0" s="181"/>
      <c r="AH60" s="182"/>
      <c r="AI60" s="183"/>
      <c r="AJ60" s="184"/>
      <c r="AK60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0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0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0" s="157" t="b">
        <f ca="1">NOT( AND( OFFSET( tblMLK2[[#This Row],[Prazan red, dozvoljeno.]], -1, 0) = TRUE, tblMLK2[[#This Row],[Prazan red, dozvoljeno.]] = FALSE))</f>
        <v>1</v>
      </c>
      <c r="AO60" s="187" t="b">
        <f>LEN( CONCATENATE( tblMLK2[[#This Row],[Povjerilac]])) &gt; 0</f>
        <v>0</v>
      </c>
      <c r="AP60" s="187" t="b">
        <f>LEN( tblMLK2[[#This Row],[JIB ili račun povjerioca]]) = 13</f>
        <v>0</v>
      </c>
      <c r="AQ60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AA60, {1;2;3;4;5;6;7;8;9;10;11;12}, 1))), 11)), FALSE)</f>
        <v>0</v>
      </c>
      <c r="AR60" s="187" t="b">
        <f>_UID &lt;&gt; tblMLK2[[#This Row],[JIB ili račun povjerioca]]</f>
        <v>0</v>
      </c>
      <c r="AS60" s="187" t="b">
        <f>LEN( CONCATENATE( tblMLK2[[#This Row],[Iznos u KM]])) &gt; 0</f>
        <v>0</v>
      </c>
      <c r="AT60" s="187" t="b">
        <f>tblMLK2[[#This Row],[Iznos u KM]] &gt; 0</f>
        <v>0</v>
      </c>
      <c r="AU60" s="187" t="b">
        <f>IF( ISNUMBER( SEARCH( MID( $AT$14, 3, 1), tblMLK2[[#This Row],[Iznos u KM]])), (LEN( tblMLK2[[#This Row],[Iznos u KM]]) - SEARCH( MID( $AT$14, 3, 1), tblMLK2[[#This Row],[Iznos u KM]])) &lt;= 2, TRUE)</f>
        <v>1</v>
      </c>
      <c r="AV60" s="187" t="b">
        <f>IF( tblMLK2[[#This Row],[Avans]] = "Ne", AND( tblMLK2[[#This Row],[Dan]] &lt;&gt; "", tblMLK2[[#This Row],[Mjesec]] &lt;&gt; "", tblMLK2[[#This Row],[Godina]] &lt;&gt; ""), TRUE)</f>
        <v>1</v>
      </c>
      <c r="AW60" s="187" t="b">
        <f>IF( tblMLK2[[#This Row],[Avans]] = "Da", AND( tblMLK2[[#This Row],[Dan]] = "", tblMLK2[[#This Row],[Mjesec]] = "", tblMLK2[[#This Row],[Godina]] = ""), TRUE)</f>
        <v>1</v>
      </c>
      <c r="AX60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0" s="187" t="b">
        <f>tblMLK2[[#This Row],[Avans]] &lt;&gt; ""</f>
        <v>0</v>
      </c>
      <c r="AZ60" s="187" t="b">
        <f>OR( tblMLK2[[#This Row],[Avans]] = "Da", tblMLK2[[#This Row],[Avans]] = "Ne")</f>
        <v>0</v>
      </c>
      <c r="BA60" s="187" t="b">
        <f>tblMLK2[[#This Row],[Javni prihod]] &lt;&gt; ""</f>
        <v>0</v>
      </c>
      <c r="BB60" s="187" t="b">
        <f>OR( tblMLK2[[#This Row],[Javni prihod = Da]], tblMLK2[[#This Row],[Javni prihod]] = "Ne")</f>
        <v>0</v>
      </c>
      <c r="BC60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0" s="187" t="b">
        <f>IF( tblMLK2[[#This Row],[Javni prihod = Da]],  tblMLK2[[#This Row],[Povjerilac Tip]] &lt;&gt; "", TRUE)</f>
        <v>1</v>
      </c>
      <c r="BE60" s="187" t="b">
        <f>LEN( CONCATENATE( tblMLK2[[#This Row],[Referenca]])) &gt; 0</f>
        <v>0</v>
      </c>
      <c r="BF60" s="187" t="b">
        <f>TRIM( tblMLK2[[#This Row],[Referenca]]) = tblMLK2[[#This Row],[Referenca]]</f>
        <v>1</v>
      </c>
      <c r="BG60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0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0" s="187" t="b">
        <f>IF( AND( tblMLK2[[#This Row],[Povjerilac Tip]] =  "Republika Srpska", tblMLK2[[#This Row],[Javni prihod]] = "da"), tblMLK2[[#This Row],[Odgovarajuća Budzetska Organizacija]], TRUE)</f>
        <v>1</v>
      </c>
      <c r="BJ60" s="187" t="b">
        <f>IF( AND( tblMLK2[[#This Row],[Povjerilac Tip]] =  "Opština", tblMLK2[[#This Row],[Javni prihod]] = "da"), tblMLK2[[#This Row],[Odgovarajuća Budzetska Organizacija]], TRUE)</f>
        <v>1</v>
      </c>
      <c r="BK60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0" s="188" t="b">
        <f>IF( AND( tblMLK2[[#This Row],[Javni prihod = Da]], _DuznikTip = "Opština"), tblMLK2[[#This Row],[Validan JIB Budeztske Organizacije]], TRUE)</f>
        <v>1</v>
      </c>
      <c r="BM60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0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0" s="188" t="b">
        <f>IF( tblMLK2[[#This Row],[Prazan red, dozvoljeno.]], TRUE, COUNTIF( tblMLK2[Kljuc reda - Jedinstven red], tblMLK2[[#This Row],[Kljuc reda - Jedinstven red]]) = 1)</f>
        <v>1</v>
      </c>
      <c r="BP60" s="190" t="str">
        <f>IF( AND( tblMLK2[[#This Row],[Kontrola ukupne popunjenosti.]], tblMLK2[[#This Row],[Kontrola ukupne ispravnosti.]]), _IspravanUnos, "Greška kolona: " &amp; HLOOKUP( FALSE, CHOOSE( {1;2}, $AN60:$BO60, AN$19:BO$19), 2, 0) &amp; " (detalji).")</f>
        <v>Ispravan unos.</v>
      </c>
      <c r="BQ60" s="197" t="str">
        <f>IF( AND( tblMLK2[[#This Row],[Kontrola ukupne popunjenosti.]], tblMLK2[[#This Row],[Kontrola ukupne ispravnosti.]]), "", HLOOKUP( FALSE, CHOOSE( {1;2}, $AN60:$BO60, AN$20:BO$20), 2, 0) &amp; REPT( CHAR( 10), 2))</f>
        <v/>
      </c>
      <c r="BR60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0" s="190" t="b">
        <f>tblMLK2[[#This Row],[Javni prihod]] = "Da"</f>
        <v>0</v>
      </c>
      <c r="BT60" s="187" t="str">
        <f>IFERROR( VLOOKUP( tblMLK2[[#This Row],[JIB ili račun povjerioca]], tblTrezorOpstine[], 4, 0), "")</f>
        <v/>
      </c>
      <c r="BU60" s="187" t="str">
        <f>IF( tblMLK2[[#This Row],[Povjerilac Tip]] = "Opština", VLOOKUP( tblMLK2[[#This Row],[JIB ili račun povjerioca]], tblTrezorOpstine[], 3, 0), "")</f>
        <v/>
      </c>
      <c r="BV60" s="187" t="str">
        <f>IF( AND( NOT( ISNUMBER( SEARCH( "/", LEFT( tblMLK2[[#This Row],[Referenca]], 6)))), ISNUMBER( VALUE( LEFT( tblMLK2[[#This Row],[Referenca]], 6)))), MID( tblMLK2[[#This Row],[Referenca]], 1, 6), "")</f>
        <v/>
      </c>
      <c r="BW60" s="187" t="str">
        <f>IFERROR( VLOOKUP( tblMLK2[[#This Row],[Referenca Prihod]], tblVrstaPrihoda[], 2, 0), "")</f>
        <v/>
      </c>
      <c r="BX60" s="187" t="str">
        <f>IF( tblMLK2[[#This Row],[Javni prihod = Da]], MID( tblMLK2[[#This Row],[Referenca]], 7, 1), "")</f>
        <v/>
      </c>
      <c r="BY60" s="187" t="str">
        <f>IF( ISNUMBER( VALUE( MID( tblMLK2[[#This Row],[Referenca]], 8, 3))), MID( tblMLK2[[#This Row],[Referenca]], 8, 3), "")</f>
        <v/>
      </c>
      <c r="BZ60" s="187" t="str">
        <f>IF( tblMLK2[[#This Row],[Javni prihod = Da]], IFERROR( VLOOKUP( tblMLK2[[#This Row],[Referenca Opština Broj]], tblTrezorOpstine[[Šifra opštine]:[Tip]], 2, 0), ""), "")</f>
        <v/>
      </c>
      <c r="CA60" s="187" t="str">
        <f>IF( tblMLK2[[#This Row],[Javni prihod = Da]], LEFT( tblMLK2[[#This Row],[Napomena]], 7), "")</f>
        <v/>
      </c>
      <c r="CB60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0" s="188" t="str">
        <f>IF( AND( tblMLK2[[#This Row],[Javni prihod = Da]], _DuznikTip = "Opština"), MID( tblMLK2[[#This Row],[Napomena]], 8, 1), "")</f>
        <v/>
      </c>
      <c r="CD60" s="191" t="str">
        <f>IF( AND( tblMLK2[[#This Row],[Javni prihod = Da]], _DuznikTip = "Opština"), MID( tblMLK2[[#This Row],[Napomena]], 9, 13), "")</f>
        <v/>
      </c>
      <c r="CE60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1" spans="1:83" ht="28.5" customHeight="1" x14ac:dyDescent="0.2">
      <c r="A61"/>
      <c r="B61" s="132" t="str">
        <f>HYPERLINK( tblMLK2[[#This Row],[Tekst greške]], IF( tblMLK2[[#This Row],[Prazan red, dozvoljeno.]], "", tblMLK2[[#This Row],[Kolona greške]]))</f>
        <v/>
      </c>
      <c r="C61" s="166">
        <v>41</v>
      </c>
      <c r="D61" s="192"/>
      <c r="E61" s="193"/>
      <c r="F61" s="193"/>
      <c r="G61" s="193"/>
      <c r="H61" s="193"/>
      <c r="I61" s="193"/>
      <c r="J61" s="193"/>
      <c r="K61" s="193"/>
      <c r="L61" s="193"/>
      <c r="M61" s="194"/>
      <c r="N61" s="170"/>
      <c r="O61" s="171"/>
      <c r="P61" s="172"/>
      <c r="Q61" s="173"/>
      <c r="R61" s="171"/>
      <c r="S61" s="172"/>
      <c r="T61" s="173"/>
      <c r="U61" s="171"/>
      <c r="V61" s="174"/>
      <c r="W61" s="172"/>
      <c r="X61" s="173"/>
      <c r="Y61" s="171"/>
      <c r="Z61" s="175"/>
      <c r="AA61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1" s="176"/>
      <c r="AC61" s="177"/>
      <c r="AD61" s="178"/>
      <c r="AE61" s="179"/>
      <c r="AF61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1" s="181"/>
      <c r="AH61" s="182"/>
      <c r="AI61" s="183"/>
      <c r="AJ61" s="184"/>
      <c r="AK61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1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1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1" s="157" t="b">
        <f ca="1">NOT( AND( OFFSET( tblMLK2[[#This Row],[Prazan red, dozvoljeno.]], -1, 0) = TRUE, tblMLK2[[#This Row],[Prazan red, dozvoljeno.]] = FALSE))</f>
        <v>1</v>
      </c>
      <c r="AO61" s="187" t="b">
        <f>LEN( CONCATENATE( tblMLK2[[#This Row],[Povjerilac]])) &gt; 0</f>
        <v>0</v>
      </c>
      <c r="AP61" s="187" t="b">
        <f>LEN( tblMLK2[[#This Row],[JIB ili račun povjerioca]]) = 13</f>
        <v>0</v>
      </c>
      <c r="AQ61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AA61, {1;2;3;4;5;6;7;8;9;10;11;12}, 1))), 11)), FALSE)</f>
        <v>0</v>
      </c>
      <c r="AR61" s="187" t="b">
        <f>_UID &lt;&gt; tblMLK2[[#This Row],[JIB ili račun povjerioca]]</f>
        <v>0</v>
      </c>
      <c r="AS61" s="187" t="b">
        <f>LEN( CONCATENATE( tblMLK2[[#This Row],[Iznos u KM]])) &gt; 0</f>
        <v>0</v>
      </c>
      <c r="AT61" s="187" t="b">
        <f>tblMLK2[[#This Row],[Iznos u KM]] &gt; 0</f>
        <v>0</v>
      </c>
      <c r="AU61" s="187" t="b">
        <f>IF( ISNUMBER( SEARCH( MID( $AT$14, 3, 1), tblMLK2[[#This Row],[Iznos u KM]])), (LEN( tblMLK2[[#This Row],[Iznos u KM]]) - SEARCH( MID( $AT$14, 3, 1), tblMLK2[[#This Row],[Iznos u KM]])) &lt;= 2, TRUE)</f>
        <v>1</v>
      </c>
      <c r="AV61" s="187" t="b">
        <f>IF( tblMLK2[[#This Row],[Avans]] = "Ne", AND( tblMLK2[[#This Row],[Dan]] &lt;&gt; "", tblMLK2[[#This Row],[Mjesec]] &lt;&gt; "", tblMLK2[[#This Row],[Godina]] &lt;&gt; ""), TRUE)</f>
        <v>1</v>
      </c>
      <c r="AW61" s="187" t="b">
        <f>IF( tblMLK2[[#This Row],[Avans]] = "Da", AND( tblMLK2[[#This Row],[Dan]] = "", tblMLK2[[#This Row],[Mjesec]] = "", tblMLK2[[#This Row],[Godina]] = ""), TRUE)</f>
        <v>1</v>
      </c>
      <c r="AX61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1" s="187" t="b">
        <f>tblMLK2[[#This Row],[Avans]] &lt;&gt; ""</f>
        <v>0</v>
      </c>
      <c r="AZ61" s="187" t="b">
        <f>OR( tblMLK2[[#This Row],[Avans]] = "Da", tblMLK2[[#This Row],[Avans]] = "Ne")</f>
        <v>0</v>
      </c>
      <c r="BA61" s="187" t="b">
        <f>tblMLK2[[#This Row],[Javni prihod]] &lt;&gt; ""</f>
        <v>0</v>
      </c>
      <c r="BB61" s="187" t="b">
        <f>OR( tblMLK2[[#This Row],[Javni prihod = Da]], tblMLK2[[#This Row],[Javni prihod]] = "Ne")</f>
        <v>0</v>
      </c>
      <c r="BC61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1" s="187" t="b">
        <f>IF( tblMLK2[[#This Row],[Javni prihod = Da]],  tblMLK2[[#This Row],[Povjerilac Tip]] &lt;&gt; "", TRUE)</f>
        <v>1</v>
      </c>
      <c r="BE61" s="187" t="b">
        <f>LEN( CONCATENATE( tblMLK2[[#This Row],[Referenca]])) &gt; 0</f>
        <v>0</v>
      </c>
      <c r="BF61" s="187" t="b">
        <f>TRIM( tblMLK2[[#This Row],[Referenca]]) = tblMLK2[[#This Row],[Referenca]]</f>
        <v>1</v>
      </c>
      <c r="BG61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1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1" s="187" t="b">
        <f>IF( AND( tblMLK2[[#This Row],[Povjerilac Tip]] =  "Republika Srpska", tblMLK2[[#This Row],[Javni prihod]] = "da"), tblMLK2[[#This Row],[Odgovarajuća Budzetska Organizacija]], TRUE)</f>
        <v>1</v>
      </c>
      <c r="BJ61" s="187" t="b">
        <f>IF( AND( tblMLK2[[#This Row],[Povjerilac Tip]] =  "Opština", tblMLK2[[#This Row],[Javni prihod]] = "da"), tblMLK2[[#This Row],[Odgovarajuća Budzetska Organizacija]], TRUE)</f>
        <v>1</v>
      </c>
      <c r="BK61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1" s="188" t="b">
        <f>IF( AND( tblMLK2[[#This Row],[Javni prihod = Da]], _DuznikTip = "Opština"), tblMLK2[[#This Row],[Validan JIB Budeztske Organizacije]], TRUE)</f>
        <v>1</v>
      </c>
      <c r="BM61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1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1" s="188" t="b">
        <f>IF( tblMLK2[[#This Row],[Prazan red, dozvoljeno.]], TRUE, COUNTIF( tblMLK2[Kljuc reda - Jedinstven red], tblMLK2[[#This Row],[Kljuc reda - Jedinstven red]]) = 1)</f>
        <v>1</v>
      </c>
      <c r="BP61" s="190" t="str">
        <f>IF( AND( tblMLK2[[#This Row],[Kontrola ukupne popunjenosti.]], tblMLK2[[#This Row],[Kontrola ukupne ispravnosti.]]), _IspravanUnos, "Greška kolona: " &amp; HLOOKUP( FALSE, CHOOSE( {1;2}, $AN61:$BO61, AN$19:BO$19), 2, 0) &amp; " (detalji).")</f>
        <v>Ispravan unos.</v>
      </c>
      <c r="BQ61" s="197" t="str">
        <f>IF( AND( tblMLK2[[#This Row],[Kontrola ukupne popunjenosti.]], tblMLK2[[#This Row],[Kontrola ukupne ispravnosti.]]), "", HLOOKUP( FALSE, CHOOSE( {1;2}, $AN61:$BO61, AN$20:BO$20), 2, 0) &amp; REPT( CHAR( 10), 2))</f>
        <v/>
      </c>
      <c r="BR61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1" s="190" t="b">
        <f>tblMLK2[[#This Row],[Javni prihod]] = "Da"</f>
        <v>0</v>
      </c>
      <c r="BT61" s="187" t="str">
        <f>IFERROR( VLOOKUP( tblMLK2[[#This Row],[JIB ili račun povjerioca]], tblTrezorOpstine[], 4, 0), "")</f>
        <v/>
      </c>
      <c r="BU61" s="187" t="str">
        <f>IF( tblMLK2[[#This Row],[Povjerilac Tip]] = "Opština", VLOOKUP( tblMLK2[[#This Row],[JIB ili račun povjerioca]], tblTrezorOpstine[], 3, 0), "")</f>
        <v/>
      </c>
      <c r="BV61" s="187" t="str">
        <f>IF( AND( NOT( ISNUMBER( SEARCH( "/", LEFT( tblMLK2[[#This Row],[Referenca]], 6)))), ISNUMBER( VALUE( LEFT( tblMLK2[[#This Row],[Referenca]], 6)))), MID( tblMLK2[[#This Row],[Referenca]], 1, 6), "")</f>
        <v/>
      </c>
      <c r="BW61" s="187" t="str">
        <f>IFERROR( VLOOKUP( tblMLK2[[#This Row],[Referenca Prihod]], tblVrstaPrihoda[], 2, 0), "")</f>
        <v/>
      </c>
      <c r="BX61" s="187" t="str">
        <f>IF( tblMLK2[[#This Row],[Javni prihod = Da]], MID( tblMLK2[[#This Row],[Referenca]], 7, 1), "")</f>
        <v/>
      </c>
      <c r="BY61" s="187" t="str">
        <f>IF( ISNUMBER( VALUE( MID( tblMLK2[[#This Row],[Referenca]], 8, 3))), MID( tblMLK2[[#This Row],[Referenca]], 8, 3), "")</f>
        <v/>
      </c>
      <c r="BZ61" s="187" t="str">
        <f>IF( tblMLK2[[#This Row],[Javni prihod = Da]], IFERROR( VLOOKUP( tblMLK2[[#This Row],[Referenca Opština Broj]], tblTrezorOpstine[[Šifra opštine]:[Tip]], 2, 0), ""), "")</f>
        <v/>
      </c>
      <c r="CA61" s="187" t="str">
        <f>IF( tblMLK2[[#This Row],[Javni prihod = Da]], LEFT( tblMLK2[[#This Row],[Napomena]], 7), "")</f>
        <v/>
      </c>
      <c r="CB61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1" s="188" t="str">
        <f>IF( AND( tblMLK2[[#This Row],[Javni prihod = Da]], _DuznikTip = "Opština"), MID( tblMLK2[[#This Row],[Napomena]], 8, 1), "")</f>
        <v/>
      </c>
      <c r="CD61" s="191" t="str">
        <f>IF( AND( tblMLK2[[#This Row],[Javni prihod = Da]], _DuznikTip = "Opština"), MID( tblMLK2[[#This Row],[Napomena]], 9, 13), "")</f>
        <v/>
      </c>
      <c r="CE61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2" spans="1:83" ht="28.5" customHeight="1" x14ac:dyDescent="0.2">
      <c r="A62"/>
      <c r="B62" s="132" t="str">
        <f>HYPERLINK( tblMLK2[[#This Row],[Tekst greške]], IF( tblMLK2[[#This Row],[Prazan red, dozvoljeno.]], "", tblMLK2[[#This Row],[Kolona greške]]))</f>
        <v/>
      </c>
      <c r="C62" s="166">
        <v>42</v>
      </c>
      <c r="D62" s="192"/>
      <c r="E62" s="193"/>
      <c r="F62" s="193"/>
      <c r="G62" s="193"/>
      <c r="H62" s="193"/>
      <c r="I62" s="193"/>
      <c r="J62" s="193"/>
      <c r="K62" s="193"/>
      <c r="L62" s="193"/>
      <c r="M62" s="194"/>
      <c r="N62" s="170"/>
      <c r="O62" s="171"/>
      <c r="P62" s="172"/>
      <c r="Q62" s="173"/>
      <c r="R62" s="171"/>
      <c r="S62" s="172"/>
      <c r="T62" s="173"/>
      <c r="U62" s="171"/>
      <c r="V62" s="174"/>
      <c r="W62" s="172"/>
      <c r="X62" s="173"/>
      <c r="Y62" s="171"/>
      <c r="Z62" s="175"/>
      <c r="AA62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2" s="176"/>
      <c r="AC62" s="177"/>
      <c r="AD62" s="178"/>
      <c r="AE62" s="179"/>
      <c r="AF62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2" s="181"/>
      <c r="AH62" s="182"/>
      <c r="AI62" s="183"/>
      <c r="AJ62" s="184"/>
      <c r="AK62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2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2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2" s="157" t="b">
        <f ca="1">NOT( AND( OFFSET( tblMLK2[[#This Row],[Prazan red, dozvoljeno.]], -1, 0) = TRUE, tblMLK2[[#This Row],[Prazan red, dozvoljeno.]] = FALSE))</f>
        <v>1</v>
      </c>
      <c r="AO62" s="187" t="b">
        <f>LEN( CONCATENATE( tblMLK2[[#This Row],[Povjerilac]])) &gt; 0</f>
        <v>0</v>
      </c>
      <c r="AP62" s="187" t="b">
        <f>LEN( tblMLK2[[#This Row],[JIB ili račun povjerioca]]) = 13</f>
        <v>0</v>
      </c>
      <c r="AQ62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AA62, {1;2;3;4;5;6;7;8;9;10;11;12}, 1))), 11)), FALSE)</f>
        <v>0</v>
      </c>
      <c r="AR62" s="187" t="b">
        <f>_UID &lt;&gt; tblMLK2[[#This Row],[JIB ili račun povjerioca]]</f>
        <v>0</v>
      </c>
      <c r="AS62" s="187" t="b">
        <f>LEN( CONCATENATE( tblMLK2[[#This Row],[Iznos u KM]])) &gt; 0</f>
        <v>0</v>
      </c>
      <c r="AT62" s="187" t="b">
        <f>tblMLK2[[#This Row],[Iznos u KM]] &gt; 0</f>
        <v>0</v>
      </c>
      <c r="AU62" s="187" t="b">
        <f>IF( ISNUMBER( SEARCH( MID( $AT$14, 3, 1), tblMLK2[[#This Row],[Iznos u KM]])), (LEN( tblMLK2[[#This Row],[Iznos u KM]]) - SEARCH( MID( $AT$14, 3, 1), tblMLK2[[#This Row],[Iznos u KM]])) &lt;= 2, TRUE)</f>
        <v>1</v>
      </c>
      <c r="AV62" s="187" t="b">
        <f>IF( tblMLK2[[#This Row],[Avans]] = "Ne", AND( tblMLK2[[#This Row],[Dan]] &lt;&gt; "", tblMLK2[[#This Row],[Mjesec]] &lt;&gt; "", tblMLK2[[#This Row],[Godina]] &lt;&gt; ""), TRUE)</f>
        <v>1</v>
      </c>
      <c r="AW62" s="187" t="b">
        <f>IF( tblMLK2[[#This Row],[Avans]] = "Da", AND( tblMLK2[[#This Row],[Dan]] = "", tblMLK2[[#This Row],[Mjesec]] = "", tblMLK2[[#This Row],[Godina]] = ""), TRUE)</f>
        <v>1</v>
      </c>
      <c r="AX62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2" s="187" t="b">
        <f>tblMLK2[[#This Row],[Avans]] &lt;&gt; ""</f>
        <v>0</v>
      </c>
      <c r="AZ62" s="187" t="b">
        <f>OR( tblMLK2[[#This Row],[Avans]] = "Da", tblMLK2[[#This Row],[Avans]] = "Ne")</f>
        <v>0</v>
      </c>
      <c r="BA62" s="187" t="b">
        <f>tblMLK2[[#This Row],[Javni prihod]] &lt;&gt; ""</f>
        <v>0</v>
      </c>
      <c r="BB62" s="187" t="b">
        <f>OR( tblMLK2[[#This Row],[Javni prihod = Da]], tblMLK2[[#This Row],[Javni prihod]] = "Ne")</f>
        <v>0</v>
      </c>
      <c r="BC62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2" s="187" t="b">
        <f>IF( tblMLK2[[#This Row],[Javni prihod = Da]],  tblMLK2[[#This Row],[Povjerilac Tip]] &lt;&gt; "", TRUE)</f>
        <v>1</v>
      </c>
      <c r="BE62" s="187" t="b">
        <f>LEN( CONCATENATE( tblMLK2[[#This Row],[Referenca]])) &gt; 0</f>
        <v>0</v>
      </c>
      <c r="BF62" s="187" t="b">
        <f>TRIM( tblMLK2[[#This Row],[Referenca]]) = tblMLK2[[#This Row],[Referenca]]</f>
        <v>1</v>
      </c>
      <c r="BG62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2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2" s="187" t="b">
        <f>IF( AND( tblMLK2[[#This Row],[Povjerilac Tip]] =  "Republika Srpska", tblMLK2[[#This Row],[Javni prihod]] = "da"), tblMLK2[[#This Row],[Odgovarajuća Budzetska Organizacija]], TRUE)</f>
        <v>1</v>
      </c>
      <c r="BJ62" s="187" t="b">
        <f>IF( AND( tblMLK2[[#This Row],[Povjerilac Tip]] =  "Opština", tblMLK2[[#This Row],[Javni prihod]] = "da"), tblMLK2[[#This Row],[Odgovarajuća Budzetska Organizacija]], TRUE)</f>
        <v>1</v>
      </c>
      <c r="BK62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2" s="188" t="b">
        <f>IF( AND( tblMLK2[[#This Row],[Javni prihod = Da]], _DuznikTip = "Opština"), tblMLK2[[#This Row],[Validan JIB Budeztske Organizacije]], TRUE)</f>
        <v>1</v>
      </c>
      <c r="BM62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2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2" s="188" t="b">
        <f>IF( tblMLK2[[#This Row],[Prazan red, dozvoljeno.]], TRUE, COUNTIF( tblMLK2[Kljuc reda - Jedinstven red], tblMLK2[[#This Row],[Kljuc reda - Jedinstven red]]) = 1)</f>
        <v>1</v>
      </c>
      <c r="BP62" s="190" t="str">
        <f>IF( AND( tblMLK2[[#This Row],[Kontrola ukupne popunjenosti.]], tblMLK2[[#This Row],[Kontrola ukupne ispravnosti.]]), _IspravanUnos, "Greška kolona: " &amp; HLOOKUP( FALSE, CHOOSE( {1;2}, $AN62:$BO62, AN$19:BO$19), 2, 0) &amp; " (detalji).")</f>
        <v>Ispravan unos.</v>
      </c>
      <c r="BQ62" s="197" t="str">
        <f>IF( AND( tblMLK2[[#This Row],[Kontrola ukupne popunjenosti.]], tblMLK2[[#This Row],[Kontrola ukupne ispravnosti.]]), "", HLOOKUP( FALSE, CHOOSE( {1;2}, $AN62:$BO62, AN$20:BO$20), 2, 0) &amp; REPT( CHAR( 10), 2))</f>
        <v/>
      </c>
      <c r="BR62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2" s="190" t="b">
        <f>tblMLK2[[#This Row],[Javni prihod]] = "Da"</f>
        <v>0</v>
      </c>
      <c r="BT62" s="187" t="str">
        <f>IFERROR( VLOOKUP( tblMLK2[[#This Row],[JIB ili račun povjerioca]], tblTrezorOpstine[], 4, 0), "")</f>
        <v/>
      </c>
      <c r="BU62" s="187" t="str">
        <f>IF( tblMLK2[[#This Row],[Povjerilac Tip]] = "Opština", VLOOKUP( tblMLK2[[#This Row],[JIB ili račun povjerioca]], tblTrezorOpstine[], 3, 0), "")</f>
        <v/>
      </c>
      <c r="BV62" s="187" t="str">
        <f>IF( AND( NOT( ISNUMBER( SEARCH( "/", LEFT( tblMLK2[[#This Row],[Referenca]], 6)))), ISNUMBER( VALUE( LEFT( tblMLK2[[#This Row],[Referenca]], 6)))), MID( tblMLK2[[#This Row],[Referenca]], 1, 6), "")</f>
        <v/>
      </c>
      <c r="BW62" s="187" t="str">
        <f>IFERROR( VLOOKUP( tblMLK2[[#This Row],[Referenca Prihod]], tblVrstaPrihoda[], 2, 0), "")</f>
        <v/>
      </c>
      <c r="BX62" s="187" t="str">
        <f>IF( tblMLK2[[#This Row],[Javni prihod = Da]], MID( tblMLK2[[#This Row],[Referenca]], 7, 1), "")</f>
        <v/>
      </c>
      <c r="BY62" s="187" t="str">
        <f>IF( ISNUMBER( VALUE( MID( tblMLK2[[#This Row],[Referenca]], 8, 3))), MID( tblMLK2[[#This Row],[Referenca]], 8, 3), "")</f>
        <v/>
      </c>
      <c r="BZ62" s="187" t="str">
        <f>IF( tblMLK2[[#This Row],[Javni prihod = Da]], IFERROR( VLOOKUP( tblMLK2[[#This Row],[Referenca Opština Broj]], tblTrezorOpstine[[Šifra opštine]:[Tip]], 2, 0), ""), "")</f>
        <v/>
      </c>
      <c r="CA62" s="187" t="str">
        <f>IF( tblMLK2[[#This Row],[Javni prihod = Da]], LEFT( tblMLK2[[#This Row],[Napomena]], 7), "")</f>
        <v/>
      </c>
      <c r="CB62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2" s="188" t="str">
        <f>IF( AND( tblMLK2[[#This Row],[Javni prihod = Da]], _DuznikTip = "Opština"), MID( tblMLK2[[#This Row],[Napomena]], 8, 1), "")</f>
        <v/>
      </c>
      <c r="CD62" s="191" t="str">
        <f>IF( AND( tblMLK2[[#This Row],[Javni prihod = Da]], _DuznikTip = "Opština"), MID( tblMLK2[[#This Row],[Napomena]], 9, 13), "")</f>
        <v/>
      </c>
      <c r="CE62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3" spans="1:83" ht="28.5" customHeight="1" x14ac:dyDescent="0.2">
      <c r="A63"/>
      <c r="B63" s="132" t="str">
        <f>HYPERLINK( tblMLK2[[#This Row],[Tekst greške]], IF( tblMLK2[[#This Row],[Prazan red, dozvoljeno.]], "", tblMLK2[[#This Row],[Kolona greške]]))</f>
        <v/>
      </c>
      <c r="C63" s="166">
        <v>43</v>
      </c>
      <c r="D63" s="192"/>
      <c r="E63" s="193"/>
      <c r="F63" s="193"/>
      <c r="G63" s="193"/>
      <c r="H63" s="193"/>
      <c r="I63" s="193"/>
      <c r="J63" s="193"/>
      <c r="K63" s="193"/>
      <c r="L63" s="193"/>
      <c r="M63" s="194"/>
      <c r="N63" s="170"/>
      <c r="O63" s="171"/>
      <c r="P63" s="172"/>
      <c r="Q63" s="173"/>
      <c r="R63" s="171"/>
      <c r="S63" s="172"/>
      <c r="T63" s="173"/>
      <c r="U63" s="171"/>
      <c r="V63" s="174"/>
      <c r="W63" s="172"/>
      <c r="X63" s="173"/>
      <c r="Y63" s="171"/>
      <c r="Z63" s="175"/>
      <c r="AA63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3" s="176"/>
      <c r="AC63" s="177"/>
      <c r="AD63" s="178"/>
      <c r="AE63" s="179"/>
      <c r="AF63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3" s="181"/>
      <c r="AH63" s="182"/>
      <c r="AI63" s="183"/>
      <c r="AJ63" s="184"/>
      <c r="AK63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3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3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3" s="157" t="b">
        <f ca="1">NOT( AND( OFFSET( tblMLK2[[#This Row],[Prazan red, dozvoljeno.]], -1, 0) = TRUE, tblMLK2[[#This Row],[Prazan red, dozvoljeno.]] = FALSE))</f>
        <v>1</v>
      </c>
      <c r="AO63" s="187" t="b">
        <f>LEN( CONCATENATE( tblMLK2[[#This Row],[Povjerilac]])) &gt; 0</f>
        <v>0</v>
      </c>
      <c r="AP63" s="187" t="b">
        <f>LEN( tblMLK2[[#This Row],[JIB ili račun povjerioca]]) = 13</f>
        <v>0</v>
      </c>
      <c r="AQ63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AA63, {1;2;3;4;5;6;7;8;9;10;11;12}, 1))), 11)), FALSE)</f>
        <v>0</v>
      </c>
      <c r="AR63" s="187" t="b">
        <f>_UID &lt;&gt; tblMLK2[[#This Row],[JIB ili račun povjerioca]]</f>
        <v>0</v>
      </c>
      <c r="AS63" s="187" t="b">
        <f>LEN( CONCATENATE( tblMLK2[[#This Row],[Iznos u KM]])) &gt; 0</f>
        <v>0</v>
      </c>
      <c r="AT63" s="187" t="b">
        <f>tblMLK2[[#This Row],[Iznos u KM]] &gt; 0</f>
        <v>0</v>
      </c>
      <c r="AU63" s="187" t="b">
        <f>IF( ISNUMBER( SEARCH( MID( $AT$14, 3, 1), tblMLK2[[#This Row],[Iznos u KM]])), (LEN( tblMLK2[[#This Row],[Iznos u KM]]) - SEARCH( MID( $AT$14, 3, 1), tblMLK2[[#This Row],[Iznos u KM]])) &lt;= 2, TRUE)</f>
        <v>1</v>
      </c>
      <c r="AV63" s="187" t="b">
        <f>IF( tblMLK2[[#This Row],[Avans]] = "Ne", AND( tblMLK2[[#This Row],[Dan]] &lt;&gt; "", tblMLK2[[#This Row],[Mjesec]] &lt;&gt; "", tblMLK2[[#This Row],[Godina]] &lt;&gt; ""), TRUE)</f>
        <v>1</v>
      </c>
      <c r="AW63" s="187" t="b">
        <f>IF( tblMLK2[[#This Row],[Avans]] = "Da", AND( tblMLK2[[#This Row],[Dan]] = "", tblMLK2[[#This Row],[Mjesec]] = "", tblMLK2[[#This Row],[Godina]] = ""), TRUE)</f>
        <v>1</v>
      </c>
      <c r="AX63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3" s="187" t="b">
        <f>tblMLK2[[#This Row],[Avans]] &lt;&gt; ""</f>
        <v>0</v>
      </c>
      <c r="AZ63" s="187" t="b">
        <f>OR( tblMLK2[[#This Row],[Avans]] = "Da", tblMLK2[[#This Row],[Avans]] = "Ne")</f>
        <v>0</v>
      </c>
      <c r="BA63" s="187" t="b">
        <f>tblMLK2[[#This Row],[Javni prihod]] &lt;&gt; ""</f>
        <v>0</v>
      </c>
      <c r="BB63" s="187" t="b">
        <f>OR( tblMLK2[[#This Row],[Javni prihod = Da]], tblMLK2[[#This Row],[Javni prihod]] = "Ne")</f>
        <v>0</v>
      </c>
      <c r="BC63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3" s="187" t="b">
        <f>IF( tblMLK2[[#This Row],[Javni prihod = Da]],  tblMLK2[[#This Row],[Povjerilac Tip]] &lt;&gt; "", TRUE)</f>
        <v>1</v>
      </c>
      <c r="BE63" s="187" t="b">
        <f>LEN( CONCATENATE( tblMLK2[[#This Row],[Referenca]])) &gt; 0</f>
        <v>0</v>
      </c>
      <c r="BF63" s="187" t="b">
        <f>TRIM( tblMLK2[[#This Row],[Referenca]]) = tblMLK2[[#This Row],[Referenca]]</f>
        <v>1</v>
      </c>
      <c r="BG63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3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3" s="187" t="b">
        <f>IF( AND( tblMLK2[[#This Row],[Povjerilac Tip]] =  "Republika Srpska", tblMLK2[[#This Row],[Javni prihod]] = "da"), tblMLK2[[#This Row],[Odgovarajuća Budzetska Organizacija]], TRUE)</f>
        <v>1</v>
      </c>
      <c r="BJ63" s="187" t="b">
        <f>IF( AND( tblMLK2[[#This Row],[Povjerilac Tip]] =  "Opština", tblMLK2[[#This Row],[Javni prihod]] = "da"), tblMLK2[[#This Row],[Odgovarajuća Budzetska Organizacija]], TRUE)</f>
        <v>1</v>
      </c>
      <c r="BK63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3" s="188" t="b">
        <f>IF( AND( tblMLK2[[#This Row],[Javni prihod = Da]], _DuznikTip = "Opština"), tblMLK2[[#This Row],[Validan JIB Budeztske Organizacije]], TRUE)</f>
        <v>1</v>
      </c>
      <c r="BM63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3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3" s="188" t="b">
        <f>IF( tblMLK2[[#This Row],[Prazan red, dozvoljeno.]], TRUE, COUNTIF( tblMLK2[Kljuc reda - Jedinstven red], tblMLK2[[#This Row],[Kljuc reda - Jedinstven red]]) = 1)</f>
        <v>1</v>
      </c>
      <c r="BP63" s="190" t="str">
        <f>IF( AND( tblMLK2[[#This Row],[Kontrola ukupne popunjenosti.]], tblMLK2[[#This Row],[Kontrola ukupne ispravnosti.]]), _IspravanUnos, "Greška kolona: " &amp; HLOOKUP( FALSE, CHOOSE( {1;2}, $AN63:$BO63, AN$19:BO$19), 2, 0) &amp; " (detalji).")</f>
        <v>Ispravan unos.</v>
      </c>
      <c r="BQ63" s="197" t="str">
        <f>IF( AND( tblMLK2[[#This Row],[Kontrola ukupne popunjenosti.]], tblMLK2[[#This Row],[Kontrola ukupne ispravnosti.]]), "", HLOOKUP( FALSE, CHOOSE( {1;2}, $AN63:$BO63, AN$20:BO$20), 2, 0) &amp; REPT( CHAR( 10), 2))</f>
        <v/>
      </c>
      <c r="BR63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3" s="190" t="b">
        <f>tblMLK2[[#This Row],[Javni prihod]] = "Da"</f>
        <v>0</v>
      </c>
      <c r="BT63" s="187" t="str">
        <f>IFERROR( VLOOKUP( tblMLK2[[#This Row],[JIB ili račun povjerioca]], tblTrezorOpstine[], 4, 0), "")</f>
        <v/>
      </c>
      <c r="BU63" s="187" t="str">
        <f>IF( tblMLK2[[#This Row],[Povjerilac Tip]] = "Opština", VLOOKUP( tblMLK2[[#This Row],[JIB ili račun povjerioca]], tblTrezorOpstine[], 3, 0), "")</f>
        <v/>
      </c>
      <c r="BV63" s="187" t="str">
        <f>IF( AND( NOT( ISNUMBER( SEARCH( "/", LEFT( tblMLK2[[#This Row],[Referenca]], 6)))), ISNUMBER( VALUE( LEFT( tblMLK2[[#This Row],[Referenca]], 6)))), MID( tblMLK2[[#This Row],[Referenca]], 1, 6), "")</f>
        <v/>
      </c>
      <c r="BW63" s="187" t="str">
        <f>IFERROR( VLOOKUP( tblMLK2[[#This Row],[Referenca Prihod]], tblVrstaPrihoda[], 2, 0), "")</f>
        <v/>
      </c>
      <c r="BX63" s="187" t="str">
        <f>IF( tblMLK2[[#This Row],[Javni prihod = Da]], MID( tblMLK2[[#This Row],[Referenca]], 7, 1), "")</f>
        <v/>
      </c>
      <c r="BY63" s="187" t="str">
        <f>IF( ISNUMBER( VALUE( MID( tblMLK2[[#This Row],[Referenca]], 8, 3))), MID( tblMLK2[[#This Row],[Referenca]], 8, 3), "")</f>
        <v/>
      </c>
      <c r="BZ63" s="187" t="str">
        <f>IF( tblMLK2[[#This Row],[Javni prihod = Da]], IFERROR( VLOOKUP( tblMLK2[[#This Row],[Referenca Opština Broj]], tblTrezorOpstine[[Šifra opštine]:[Tip]], 2, 0), ""), "")</f>
        <v/>
      </c>
      <c r="CA63" s="187" t="str">
        <f>IF( tblMLK2[[#This Row],[Javni prihod = Da]], LEFT( tblMLK2[[#This Row],[Napomena]], 7), "")</f>
        <v/>
      </c>
      <c r="CB63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3" s="188" t="str">
        <f>IF( AND( tblMLK2[[#This Row],[Javni prihod = Da]], _DuznikTip = "Opština"), MID( tblMLK2[[#This Row],[Napomena]], 8, 1), "")</f>
        <v/>
      </c>
      <c r="CD63" s="191" t="str">
        <f>IF( AND( tblMLK2[[#This Row],[Javni prihod = Da]], _DuznikTip = "Opština"), MID( tblMLK2[[#This Row],[Napomena]], 9, 13), "")</f>
        <v/>
      </c>
      <c r="CE63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4" spans="1:83" ht="28.5" customHeight="1" x14ac:dyDescent="0.2">
      <c r="A64"/>
      <c r="B64" s="132" t="str">
        <f>HYPERLINK( tblMLK2[[#This Row],[Tekst greške]], IF( tblMLK2[[#This Row],[Prazan red, dozvoljeno.]], "", tblMLK2[[#This Row],[Kolona greške]]))</f>
        <v/>
      </c>
      <c r="C64" s="166">
        <v>44</v>
      </c>
      <c r="D64" s="192"/>
      <c r="E64" s="193"/>
      <c r="F64" s="193"/>
      <c r="G64" s="193"/>
      <c r="H64" s="193"/>
      <c r="I64" s="193"/>
      <c r="J64" s="193"/>
      <c r="K64" s="193"/>
      <c r="L64" s="193"/>
      <c r="M64" s="194"/>
      <c r="N64" s="170"/>
      <c r="O64" s="171"/>
      <c r="P64" s="172"/>
      <c r="Q64" s="173"/>
      <c r="R64" s="171"/>
      <c r="S64" s="172"/>
      <c r="T64" s="173"/>
      <c r="U64" s="171"/>
      <c r="V64" s="174"/>
      <c r="W64" s="172"/>
      <c r="X64" s="173"/>
      <c r="Y64" s="171"/>
      <c r="Z64" s="175"/>
      <c r="AA64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4" s="176"/>
      <c r="AC64" s="177"/>
      <c r="AD64" s="178"/>
      <c r="AE64" s="179"/>
      <c r="AF64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4" s="181"/>
      <c r="AH64" s="182"/>
      <c r="AI64" s="183"/>
      <c r="AJ64" s="184"/>
      <c r="AK64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4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4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4" s="157" t="b">
        <f ca="1">NOT( AND( OFFSET( tblMLK2[[#This Row],[Prazan red, dozvoljeno.]], -1, 0) = TRUE, tblMLK2[[#This Row],[Prazan red, dozvoljeno.]] = FALSE))</f>
        <v>1</v>
      </c>
      <c r="AO64" s="187" t="b">
        <f>LEN( CONCATENATE( tblMLK2[[#This Row],[Povjerilac]])) &gt; 0</f>
        <v>0</v>
      </c>
      <c r="AP64" s="187" t="b">
        <f>LEN( tblMLK2[[#This Row],[JIB ili račun povjerioca]]) = 13</f>
        <v>0</v>
      </c>
      <c r="AQ64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AA64, {1;2;3;4;5;6;7;8;9;10;11;12}, 1))), 11)), FALSE)</f>
        <v>0</v>
      </c>
      <c r="AR64" s="187" t="b">
        <f>_UID &lt;&gt; tblMLK2[[#This Row],[JIB ili račun povjerioca]]</f>
        <v>0</v>
      </c>
      <c r="AS64" s="187" t="b">
        <f>LEN( CONCATENATE( tblMLK2[[#This Row],[Iznos u KM]])) &gt; 0</f>
        <v>0</v>
      </c>
      <c r="AT64" s="187" t="b">
        <f>tblMLK2[[#This Row],[Iznos u KM]] &gt; 0</f>
        <v>0</v>
      </c>
      <c r="AU64" s="187" t="b">
        <f>IF( ISNUMBER( SEARCH( MID( $AT$14, 3, 1), tblMLK2[[#This Row],[Iznos u KM]])), (LEN( tblMLK2[[#This Row],[Iznos u KM]]) - SEARCH( MID( $AT$14, 3, 1), tblMLK2[[#This Row],[Iznos u KM]])) &lt;= 2, TRUE)</f>
        <v>1</v>
      </c>
      <c r="AV64" s="187" t="b">
        <f>IF( tblMLK2[[#This Row],[Avans]] = "Ne", AND( tblMLK2[[#This Row],[Dan]] &lt;&gt; "", tblMLK2[[#This Row],[Mjesec]] &lt;&gt; "", tblMLK2[[#This Row],[Godina]] &lt;&gt; ""), TRUE)</f>
        <v>1</v>
      </c>
      <c r="AW64" s="187" t="b">
        <f>IF( tblMLK2[[#This Row],[Avans]] = "Da", AND( tblMLK2[[#This Row],[Dan]] = "", tblMLK2[[#This Row],[Mjesec]] = "", tblMLK2[[#This Row],[Godina]] = ""), TRUE)</f>
        <v>1</v>
      </c>
      <c r="AX64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4" s="187" t="b">
        <f>tblMLK2[[#This Row],[Avans]] &lt;&gt; ""</f>
        <v>0</v>
      </c>
      <c r="AZ64" s="187" t="b">
        <f>OR( tblMLK2[[#This Row],[Avans]] = "Da", tblMLK2[[#This Row],[Avans]] = "Ne")</f>
        <v>0</v>
      </c>
      <c r="BA64" s="187" t="b">
        <f>tblMLK2[[#This Row],[Javni prihod]] &lt;&gt; ""</f>
        <v>0</v>
      </c>
      <c r="BB64" s="187" t="b">
        <f>OR( tblMLK2[[#This Row],[Javni prihod = Da]], tblMLK2[[#This Row],[Javni prihod]] = "Ne")</f>
        <v>0</v>
      </c>
      <c r="BC64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4" s="187" t="b">
        <f>IF( tblMLK2[[#This Row],[Javni prihod = Da]],  tblMLK2[[#This Row],[Povjerilac Tip]] &lt;&gt; "", TRUE)</f>
        <v>1</v>
      </c>
      <c r="BE64" s="187" t="b">
        <f>LEN( CONCATENATE( tblMLK2[[#This Row],[Referenca]])) &gt; 0</f>
        <v>0</v>
      </c>
      <c r="BF64" s="187" t="b">
        <f>TRIM( tblMLK2[[#This Row],[Referenca]]) = tblMLK2[[#This Row],[Referenca]]</f>
        <v>1</v>
      </c>
      <c r="BG64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4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4" s="187" t="b">
        <f>IF( AND( tblMLK2[[#This Row],[Povjerilac Tip]] =  "Republika Srpska", tblMLK2[[#This Row],[Javni prihod]] = "da"), tblMLK2[[#This Row],[Odgovarajuća Budzetska Organizacija]], TRUE)</f>
        <v>1</v>
      </c>
      <c r="BJ64" s="187" t="b">
        <f>IF( AND( tblMLK2[[#This Row],[Povjerilac Tip]] =  "Opština", tblMLK2[[#This Row],[Javni prihod]] = "da"), tblMLK2[[#This Row],[Odgovarajuća Budzetska Organizacija]], TRUE)</f>
        <v>1</v>
      </c>
      <c r="BK64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4" s="188" t="b">
        <f>IF( AND( tblMLK2[[#This Row],[Javni prihod = Da]], _DuznikTip = "Opština"), tblMLK2[[#This Row],[Validan JIB Budeztske Organizacije]], TRUE)</f>
        <v>1</v>
      </c>
      <c r="BM64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4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4" s="188" t="b">
        <f>IF( tblMLK2[[#This Row],[Prazan red, dozvoljeno.]], TRUE, COUNTIF( tblMLK2[Kljuc reda - Jedinstven red], tblMLK2[[#This Row],[Kljuc reda - Jedinstven red]]) = 1)</f>
        <v>1</v>
      </c>
      <c r="BP64" s="190" t="str">
        <f>IF( AND( tblMLK2[[#This Row],[Kontrola ukupne popunjenosti.]], tblMLK2[[#This Row],[Kontrola ukupne ispravnosti.]]), _IspravanUnos, "Greška kolona: " &amp; HLOOKUP( FALSE, CHOOSE( {1;2}, $AN64:$BO64, AN$19:BO$19), 2, 0) &amp; " (detalji).")</f>
        <v>Ispravan unos.</v>
      </c>
      <c r="BQ64" s="197" t="str">
        <f>IF( AND( tblMLK2[[#This Row],[Kontrola ukupne popunjenosti.]], tblMLK2[[#This Row],[Kontrola ukupne ispravnosti.]]), "", HLOOKUP( FALSE, CHOOSE( {1;2}, $AN64:$BO64, AN$20:BO$20), 2, 0) &amp; REPT( CHAR( 10), 2))</f>
        <v/>
      </c>
      <c r="BR64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4" s="190" t="b">
        <f>tblMLK2[[#This Row],[Javni prihod]] = "Da"</f>
        <v>0</v>
      </c>
      <c r="BT64" s="187" t="str">
        <f>IFERROR( VLOOKUP( tblMLK2[[#This Row],[JIB ili račun povjerioca]], tblTrezorOpstine[], 4, 0), "")</f>
        <v/>
      </c>
      <c r="BU64" s="187" t="str">
        <f>IF( tblMLK2[[#This Row],[Povjerilac Tip]] = "Opština", VLOOKUP( tblMLK2[[#This Row],[JIB ili račun povjerioca]], tblTrezorOpstine[], 3, 0), "")</f>
        <v/>
      </c>
      <c r="BV64" s="187" t="str">
        <f>IF( AND( NOT( ISNUMBER( SEARCH( "/", LEFT( tblMLK2[[#This Row],[Referenca]], 6)))), ISNUMBER( VALUE( LEFT( tblMLK2[[#This Row],[Referenca]], 6)))), MID( tblMLK2[[#This Row],[Referenca]], 1, 6), "")</f>
        <v/>
      </c>
      <c r="BW64" s="187" t="str">
        <f>IFERROR( VLOOKUP( tblMLK2[[#This Row],[Referenca Prihod]], tblVrstaPrihoda[], 2, 0), "")</f>
        <v/>
      </c>
      <c r="BX64" s="187" t="str">
        <f>IF( tblMLK2[[#This Row],[Javni prihod = Da]], MID( tblMLK2[[#This Row],[Referenca]], 7, 1), "")</f>
        <v/>
      </c>
      <c r="BY64" s="187" t="str">
        <f>IF( ISNUMBER( VALUE( MID( tblMLK2[[#This Row],[Referenca]], 8, 3))), MID( tblMLK2[[#This Row],[Referenca]], 8, 3), "")</f>
        <v/>
      </c>
      <c r="BZ64" s="187" t="str">
        <f>IF( tblMLK2[[#This Row],[Javni prihod = Da]], IFERROR( VLOOKUP( tblMLK2[[#This Row],[Referenca Opština Broj]], tblTrezorOpstine[[Šifra opštine]:[Tip]], 2, 0), ""), "")</f>
        <v/>
      </c>
      <c r="CA64" s="187" t="str">
        <f>IF( tblMLK2[[#This Row],[Javni prihod = Da]], LEFT( tblMLK2[[#This Row],[Napomena]], 7), "")</f>
        <v/>
      </c>
      <c r="CB64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4" s="188" t="str">
        <f>IF( AND( tblMLK2[[#This Row],[Javni prihod = Da]], _DuznikTip = "Opština"), MID( tblMLK2[[#This Row],[Napomena]], 8, 1), "")</f>
        <v/>
      </c>
      <c r="CD64" s="191" t="str">
        <f>IF( AND( tblMLK2[[#This Row],[Javni prihod = Da]], _DuznikTip = "Opština"), MID( tblMLK2[[#This Row],[Napomena]], 9, 13), "")</f>
        <v/>
      </c>
      <c r="CE64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5" spans="1:83" ht="28.5" customHeight="1" x14ac:dyDescent="0.2">
      <c r="A65"/>
      <c r="B65" s="132" t="str">
        <f>HYPERLINK( tblMLK2[[#This Row],[Tekst greške]], IF( tblMLK2[[#This Row],[Prazan red, dozvoljeno.]], "", tblMLK2[[#This Row],[Kolona greške]]))</f>
        <v/>
      </c>
      <c r="C65" s="166">
        <v>45</v>
      </c>
      <c r="D65" s="192"/>
      <c r="E65" s="193"/>
      <c r="F65" s="193"/>
      <c r="G65" s="193"/>
      <c r="H65" s="193"/>
      <c r="I65" s="193"/>
      <c r="J65" s="193"/>
      <c r="K65" s="193"/>
      <c r="L65" s="193"/>
      <c r="M65" s="194"/>
      <c r="N65" s="170"/>
      <c r="O65" s="171"/>
      <c r="P65" s="172"/>
      <c r="Q65" s="173"/>
      <c r="R65" s="171"/>
      <c r="S65" s="172"/>
      <c r="T65" s="173"/>
      <c r="U65" s="171"/>
      <c r="V65" s="174"/>
      <c r="W65" s="172"/>
      <c r="X65" s="173"/>
      <c r="Y65" s="171"/>
      <c r="Z65" s="175"/>
      <c r="AA65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5" s="176"/>
      <c r="AC65" s="177"/>
      <c r="AD65" s="178"/>
      <c r="AE65" s="179"/>
      <c r="AF65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5" s="181"/>
      <c r="AH65" s="182"/>
      <c r="AI65" s="183"/>
      <c r="AJ65" s="184"/>
      <c r="AK65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5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5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5" s="157" t="b">
        <f ca="1">NOT( AND( OFFSET( tblMLK2[[#This Row],[Prazan red, dozvoljeno.]], -1, 0) = TRUE, tblMLK2[[#This Row],[Prazan red, dozvoljeno.]] = FALSE))</f>
        <v>1</v>
      </c>
      <c r="AO65" s="187" t="b">
        <f>LEN( CONCATENATE( tblMLK2[[#This Row],[Povjerilac]])) &gt; 0</f>
        <v>0</v>
      </c>
      <c r="AP65" s="187" t="b">
        <f>LEN( tblMLK2[[#This Row],[JIB ili račun povjerioca]]) = 13</f>
        <v>0</v>
      </c>
      <c r="AQ65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AA65, {1;2;3;4;5;6;7;8;9;10;11;12}, 1))), 11)), FALSE)</f>
        <v>0</v>
      </c>
      <c r="AR65" s="187" t="b">
        <f>_UID &lt;&gt; tblMLK2[[#This Row],[JIB ili račun povjerioca]]</f>
        <v>0</v>
      </c>
      <c r="AS65" s="187" t="b">
        <f>LEN( CONCATENATE( tblMLK2[[#This Row],[Iznos u KM]])) &gt; 0</f>
        <v>0</v>
      </c>
      <c r="AT65" s="187" t="b">
        <f>tblMLK2[[#This Row],[Iznos u KM]] &gt; 0</f>
        <v>0</v>
      </c>
      <c r="AU65" s="187" t="b">
        <f>IF( ISNUMBER( SEARCH( MID( $AT$14, 3, 1), tblMLK2[[#This Row],[Iznos u KM]])), (LEN( tblMLK2[[#This Row],[Iznos u KM]]) - SEARCH( MID( $AT$14, 3, 1), tblMLK2[[#This Row],[Iznos u KM]])) &lt;= 2, TRUE)</f>
        <v>1</v>
      </c>
      <c r="AV65" s="187" t="b">
        <f>IF( tblMLK2[[#This Row],[Avans]] = "Ne", AND( tblMLK2[[#This Row],[Dan]] &lt;&gt; "", tblMLK2[[#This Row],[Mjesec]] &lt;&gt; "", tblMLK2[[#This Row],[Godina]] &lt;&gt; ""), TRUE)</f>
        <v>1</v>
      </c>
      <c r="AW65" s="187" t="b">
        <f>IF( tblMLK2[[#This Row],[Avans]] = "Da", AND( tblMLK2[[#This Row],[Dan]] = "", tblMLK2[[#This Row],[Mjesec]] = "", tblMLK2[[#This Row],[Godina]] = ""), TRUE)</f>
        <v>1</v>
      </c>
      <c r="AX65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5" s="187" t="b">
        <f>tblMLK2[[#This Row],[Avans]] &lt;&gt; ""</f>
        <v>0</v>
      </c>
      <c r="AZ65" s="187" t="b">
        <f>OR( tblMLK2[[#This Row],[Avans]] = "Da", tblMLK2[[#This Row],[Avans]] = "Ne")</f>
        <v>0</v>
      </c>
      <c r="BA65" s="187" t="b">
        <f>tblMLK2[[#This Row],[Javni prihod]] &lt;&gt; ""</f>
        <v>0</v>
      </c>
      <c r="BB65" s="187" t="b">
        <f>OR( tblMLK2[[#This Row],[Javni prihod = Da]], tblMLK2[[#This Row],[Javni prihod]] = "Ne")</f>
        <v>0</v>
      </c>
      <c r="BC65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5" s="187" t="b">
        <f>IF( tblMLK2[[#This Row],[Javni prihod = Da]],  tblMLK2[[#This Row],[Povjerilac Tip]] &lt;&gt; "", TRUE)</f>
        <v>1</v>
      </c>
      <c r="BE65" s="187" t="b">
        <f>LEN( CONCATENATE( tblMLK2[[#This Row],[Referenca]])) &gt; 0</f>
        <v>0</v>
      </c>
      <c r="BF65" s="187" t="b">
        <f>TRIM( tblMLK2[[#This Row],[Referenca]]) = tblMLK2[[#This Row],[Referenca]]</f>
        <v>1</v>
      </c>
      <c r="BG65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5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5" s="187" t="b">
        <f>IF( AND( tblMLK2[[#This Row],[Povjerilac Tip]] =  "Republika Srpska", tblMLK2[[#This Row],[Javni prihod]] = "da"), tblMLK2[[#This Row],[Odgovarajuća Budzetska Organizacija]], TRUE)</f>
        <v>1</v>
      </c>
      <c r="BJ65" s="187" t="b">
        <f>IF( AND( tblMLK2[[#This Row],[Povjerilac Tip]] =  "Opština", tblMLK2[[#This Row],[Javni prihod]] = "da"), tblMLK2[[#This Row],[Odgovarajuća Budzetska Organizacija]], TRUE)</f>
        <v>1</v>
      </c>
      <c r="BK65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5" s="188" t="b">
        <f>IF( AND( tblMLK2[[#This Row],[Javni prihod = Da]], _DuznikTip = "Opština"), tblMLK2[[#This Row],[Validan JIB Budeztske Organizacije]], TRUE)</f>
        <v>1</v>
      </c>
      <c r="BM65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5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5" s="188" t="b">
        <f>IF( tblMLK2[[#This Row],[Prazan red, dozvoljeno.]], TRUE, COUNTIF( tblMLK2[Kljuc reda - Jedinstven red], tblMLK2[[#This Row],[Kljuc reda - Jedinstven red]]) = 1)</f>
        <v>1</v>
      </c>
      <c r="BP65" s="190" t="str">
        <f>IF( AND( tblMLK2[[#This Row],[Kontrola ukupne popunjenosti.]], tblMLK2[[#This Row],[Kontrola ukupne ispravnosti.]]), _IspravanUnos, "Greška kolona: " &amp; HLOOKUP( FALSE, CHOOSE( {1;2}, $AN65:$BO65, AN$19:BO$19), 2, 0) &amp; " (detalji).")</f>
        <v>Ispravan unos.</v>
      </c>
      <c r="BQ65" s="197" t="str">
        <f>IF( AND( tblMLK2[[#This Row],[Kontrola ukupne popunjenosti.]], tblMLK2[[#This Row],[Kontrola ukupne ispravnosti.]]), "", HLOOKUP( FALSE, CHOOSE( {1;2}, $AN65:$BO65, AN$20:BO$20), 2, 0) &amp; REPT( CHAR( 10), 2))</f>
        <v/>
      </c>
      <c r="BR65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5" s="190" t="b">
        <f>tblMLK2[[#This Row],[Javni prihod]] = "Da"</f>
        <v>0</v>
      </c>
      <c r="BT65" s="187" t="str">
        <f>IFERROR( VLOOKUP( tblMLK2[[#This Row],[JIB ili račun povjerioca]], tblTrezorOpstine[], 4, 0), "")</f>
        <v/>
      </c>
      <c r="BU65" s="187" t="str">
        <f>IF( tblMLK2[[#This Row],[Povjerilac Tip]] = "Opština", VLOOKUP( tblMLK2[[#This Row],[JIB ili račun povjerioca]], tblTrezorOpstine[], 3, 0), "")</f>
        <v/>
      </c>
      <c r="BV65" s="187" t="str">
        <f>IF( AND( NOT( ISNUMBER( SEARCH( "/", LEFT( tblMLK2[[#This Row],[Referenca]], 6)))), ISNUMBER( VALUE( LEFT( tblMLK2[[#This Row],[Referenca]], 6)))), MID( tblMLK2[[#This Row],[Referenca]], 1, 6), "")</f>
        <v/>
      </c>
      <c r="BW65" s="187" t="str">
        <f>IFERROR( VLOOKUP( tblMLK2[[#This Row],[Referenca Prihod]], tblVrstaPrihoda[], 2, 0), "")</f>
        <v/>
      </c>
      <c r="BX65" s="187" t="str">
        <f>IF( tblMLK2[[#This Row],[Javni prihod = Da]], MID( tblMLK2[[#This Row],[Referenca]], 7, 1), "")</f>
        <v/>
      </c>
      <c r="BY65" s="187" t="str">
        <f>IF( ISNUMBER( VALUE( MID( tblMLK2[[#This Row],[Referenca]], 8, 3))), MID( tblMLK2[[#This Row],[Referenca]], 8, 3), "")</f>
        <v/>
      </c>
      <c r="BZ65" s="187" t="str">
        <f>IF( tblMLK2[[#This Row],[Javni prihod = Da]], IFERROR( VLOOKUP( tblMLK2[[#This Row],[Referenca Opština Broj]], tblTrezorOpstine[[Šifra opštine]:[Tip]], 2, 0), ""), "")</f>
        <v/>
      </c>
      <c r="CA65" s="187" t="str">
        <f>IF( tblMLK2[[#This Row],[Javni prihod = Da]], LEFT( tblMLK2[[#This Row],[Napomena]], 7), "")</f>
        <v/>
      </c>
      <c r="CB65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5" s="188" t="str">
        <f>IF( AND( tblMLK2[[#This Row],[Javni prihod = Da]], _DuznikTip = "Opština"), MID( tblMLK2[[#This Row],[Napomena]], 8, 1), "")</f>
        <v/>
      </c>
      <c r="CD65" s="191" t="str">
        <f>IF( AND( tblMLK2[[#This Row],[Javni prihod = Da]], _DuznikTip = "Opština"), MID( tblMLK2[[#This Row],[Napomena]], 9, 13), "")</f>
        <v/>
      </c>
      <c r="CE65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6" spans="1:83" ht="28.5" customHeight="1" x14ac:dyDescent="0.2">
      <c r="A66"/>
      <c r="B66" s="132" t="str">
        <f>HYPERLINK( tblMLK2[[#This Row],[Tekst greške]], IF( tblMLK2[[#This Row],[Prazan red, dozvoljeno.]], "", tblMLK2[[#This Row],[Kolona greške]]))</f>
        <v/>
      </c>
      <c r="C66" s="166">
        <v>46</v>
      </c>
      <c r="D66" s="192"/>
      <c r="E66" s="193"/>
      <c r="F66" s="193"/>
      <c r="G66" s="193"/>
      <c r="H66" s="193"/>
      <c r="I66" s="193"/>
      <c r="J66" s="193"/>
      <c r="K66" s="193"/>
      <c r="L66" s="193"/>
      <c r="M66" s="194"/>
      <c r="N66" s="170"/>
      <c r="O66" s="171"/>
      <c r="P66" s="172"/>
      <c r="Q66" s="173"/>
      <c r="R66" s="171"/>
      <c r="S66" s="172"/>
      <c r="T66" s="173"/>
      <c r="U66" s="171"/>
      <c r="V66" s="174"/>
      <c r="W66" s="172"/>
      <c r="X66" s="173"/>
      <c r="Y66" s="171"/>
      <c r="Z66" s="175"/>
      <c r="AA66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6" s="176"/>
      <c r="AC66" s="177"/>
      <c r="AD66" s="178"/>
      <c r="AE66" s="179"/>
      <c r="AF66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6" s="181"/>
      <c r="AH66" s="182"/>
      <c r="AI66" s="183"/>
      <c r="AJ66" s="184"/>
      <c r="AK66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6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6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6" s="157" t="b">
        <f ca="1">NOT( AND( OFFSET( tblMLK2[[#This Row],[Prazan red, dozvoljeno.]], -1, 0) = TRUE, tblMLK2[[#This Row],[Prazan red, dozvoljeno.]] = FALSE))</f>
        <v>1</v>
      </c>
      <c r="AO66" s="187" t="b">
        <f>LEN( CONCATENATE( tblMLK2[[#This Row],[Povjerilac]])) &gt; 0</f>
        <v>0</v>
      </c>
      <c r="AP66" s="187" t="b">
        <f>LEN( tblMLK2[[#This Row],[JIB ili račun povjerioca]]) = 13</f>
        <v>0</v>
      </c>
      <c r="AQ66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AA66, {1;2;3;4;5;6;7;8;9;10;11;12}, 1))), 11)), FALSE)</f>
        <v>0</v>
      </c>
      <c r="AR66" s="187" t="b">
        <f>_UID &lt;&gt; tblMLK2[[#This Row],[JIB ili račun povjerioca]]</f>
        <v>0</v>
      </c>
      <c r="AS66" s="187" t="b">
        <f>LEN( CONCATENATE( tblMLK2[[#This Row],[Iznos u KM]])) &gt; 0</f>
        <v>0</v>
      </c>
      <c r="AT66" s="187" t="b">
        <f>tblMLK2[[#This Row],[Iznos u KM]] &gt; 0</f>
        <v>0</v>
      </c>
      <c r="AU66" s="187" t="b">
        <f>IF( ISNUMBER( SEARCH( MID( $AT$14, 3, 1), tblMLK2[[#This Row],[Iznos u KM]])), (LEN( tblMLK2[[#This Row],[Iznos u KM]]) - SEARCH( MID( $AT$14, 3, 1), tblMLK2[[#This Row],[Iznos u KM]])) &lt;= 2, TRUE)</f>
        <v>1</v>
      </c>
      <c r="AV66" s="187" t="b">
        <f>IF( tblMLK2[[#This Row],[Avans]] = "Ne", AND( tblMLK2[[#This Row],[Dan]] &lt;&gt; "", tblMLK2[[#This Row],[Mjesec]] &lt;&gt; "", tblMLK2[[#This Row],[Godina]] &lt;&gt; ""), TRUE)</f>
        <v>1</v>
      </c>
      <c r="AW66" s="187" t="b">
        <f>IF( tblMLK2[[#This Row],[Avans]] = "Da", AND( tblMLK2[[#This Row],[Dan]] = "", tblMLK2[[#This Row],[Mjesec]] = "", tblMLK2[[#This Row],[Godina]] = ""), TRUE)</f>
        <v>1</v>
      </c>
      <c r="AX66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6" s="187" t="b">
        <f>tblMLK2[[#This Row],[Avans]] &lt;&gt; ""</f>
        <v>0</v>
      </c>
      <c r="AZ66" s="187" t="b">
        <f>OR( tblMLK2[[#This Row],[Avans]] = "Da", tblMLK2[[#This Row],[Avans]] = "Ne")</f>
        <v>0</v>
      </c>
      <c r="BA66" s="187" t="b">
        <f>tblMLK2[[#This Row],[Javni prihod]] &lt;&gt; ""</f>
        <v>0</v>
      </c>
      <c r="BB66" s="187" t="b">
        <f>OR( tblMLK2[[#This Row],[Javni prihod = Da]], tblMLK2[[#This Row],[Javni prihod]] = "Ne")</f>
        <v>0</v>
      </c>
      <c r="BC66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6" s="187" t="b">
        <f>IF( tblMLK2[[#This Row],[Javni prihod = Da]],  tblMLK2[[#This Row],[Povjerilac Tip]] &lt;&gt; "", TRUE)</f>
        <v>1</v>
      </c>
      <c r="BE66" s="187" t="b">
        <f>LEN( CONCATENATE( tblMLK2[[#This Row],[Referenca]])) &gt; 0</f>
        <v>0</v>
      </c>
      <c r="BF66" s="187" t="b">
        <f>TRIM( tblMLK2[[#This Row],[Referenca]]) = tblMLK2[[#This Row],[Referenca]]</f>
        <v>1</v>
      </c>
      <c r="BG66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6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6" s="187" t="b">
        <f>IF( AND( tblMLK2[[#This Row],[Povjerilac Tip]] =  "Republika Srpska", tblMLK2[[#This Row],[Javni prihod]] = "da"), tblMLK2[[#This Row],[Odgovarajuća Budzetska Organizacija]], TRUE)</f>
        <v>1</v>
      </c>
      <c r="BJ66" s="187" t="b">
        <f>IF( AND( tblMLK2[[#This Row],[Povjerilac Tip]] =  "Opština", tblMLK2[[#This Row],[Javni prihod]] = "da"), tblMLK2[[#This Row],[Odgovarajuća Budzetska Organizacija]], TRUE)</f>
        <v>1</v>
      </c>
      <c r="BK66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6" s="188" t="b">
        <f>IF( AND( tblMLK2[[#This Row],[Javni prihod = Da]], _DuznikTip = "Opština"), tblMLK2[[#This Row],[Validan JIB Budeztske Organizacije]], TRUE)</f>
        <v>1</v>
      </c>
      <c r="BM66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6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6" s="188" t="b">
        <f>IF( tblMLK2[[#This Row],[Prazan red, dozvoljeno.]], TRUE, COUNTIF( tblMLK2[Kljuc reda - Jedinstven red], tblMLK2[[#This Row],[Kljuc reda - Jedinstven red]]) = 1)</f>
        <v>1</v>
      </c>
      <c r="BP66" s="190" t="str">
        <f>IF( AND( tblMLK2[[#This Row],[Kontrola ukupne popunjenosti.]], tblMLK2[[#This Row],[Kontrola ukupne ispravnosti.]]), _IspravanUnos, "Greška kolona: " &amp; HLOOKUP( FALSE, CHOOSE( {1;2}, $AN66:$BO66, AN$19:BO$19), 2, 0) &amp; " (detalji).")</f>
        <v>Ispravan unos.</v>
      </c>
      <c r="BQ66" s="197" t="str">
        <f>IF( AND( tblMLK2[[#This Row],[Kontrola ukupne popunjenosti.]], tblMLK2[[#This Row],[Kontrola ukupne ispravnosti.]]), "", HLOOKUP( FALSE, CHOOSE( {1;2}, $AN66:$BO66, AN$20:BO$20), 2, 0) &amp; REPT( CHAR( 10), 2))</f>
        <v/>
      </c>
      <c r="BR66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6" s="190" t="b">
        <f>tblMLK2[[#This Row],[Javni prihod]] = "Da"</f>
        <v>0</v>
      </c>
      <c r="BT66" s="187" t="str">
        <f>IFERROR( VLOOKUP( tblMLK2[[#This Row],[JIB ili račun povjerioca]], tblTrezorOpstine[], 4, 0), "")</f>
        <v/>
      </c>
      <c r="BU66" s="187" t="str">
        <f>IF( tblMLK2[[#This Row],[Povjerilac Tip]] = "Opština", VLOOKUP( tblMLK2[[#This Row],[JIB ili račun povjerioca]], tblTrezorOpstine[], 3, 0), "")</f>
        <v/>
      </c>
      <c r="BV66" s="187" t="str">
        <f>IF( AND( NOT( ISNUMBER( SEARCH( "/", LEFT( tblMLK2[[#This Row],[Referenca]], 6)))), ISNUMBER( VALUE( LEFT( tblMLK2[[#This Row],[Referenca]], 6)))), MID( tblMLK2[[#This Row],[Referenca]], 1, 6), "")</f>
        <v/>
      </c>
      <c r="BW66" s="187" t="str">
        <f>IFERROR( VLOOKUP( tblMLK2[[#This Row],[Referenca Prihod]], tblVrstaPrihoda[], 2, 0), "")</f>
        <v/>
      </c>
      <c r="BX66" s="187" t="str">
        <f>IF( tblMLK2[[#This Row],[Javni prihod = Da]], MID( tblMLK2[[#This Row],[Referenca]], 7, 1), "")</f>
        <v/>
      </c>
      <c r="BY66" s="187" t="str">
        <f>IF( ISNUMBER( VALUE( MID( tblMLK2[[#This Row],[Referenca]], 8, 3))), MID( tblMLK2[[#This Row],[Referenca]], 8, 3), "")</f>
        <v/>
      </c>
      <c r="BZ66" s="187" t="str">
        <f>IF( tblMLK2[[#This Row],[Javni prihod = Da]], IFERROR( VLOOKUP( tblMLK2[[#This Row],[Referenca Opština Broj]], tblTrezorOpstine[[Šifra opštine]:[Tip]], 2, 0), ""), "")</f>
        <v/>
      </c>
      <c r="CA66" s="187" t="str">
        <f>IF( tblMLK2[[#This Row],[Javni prihod = Da]], LEFT( tblMLK2[[#This Row],[Napomena]], 7), "")</f>
        <v/>
      </c>
      <c r="CB66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6" s="188" t="str">
        <f>IF( AND( tblMLK2[[#This Row],[Javni prihod = Da]], _DuznikTip = "Opština"), MID( tblMLK2[[#This Row],[Napomena]], 8, 1), "")</f>
        <v/>
      </c>
      <c r="CD66" s="191" t="str">
        <f>IF( AND( tblMLK2[[#This Row],[Javni prihod = Da]], _DuznikTip = "Opština"), MID( tblMLK2[[#This Row],[Napomena]], 9, 13), "")</f>
        <v/>
      </c>
      <c r="CE66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7" spans="1:83" ht="28.5" customHeight="1" x14ac:dyDescent="0.2">
      <c r="A67"/>
      <c r="B67" s="132" t="str">
        <f>HYPERLINK( tblMLK2[[#This Row],[Tekst greške]], IF( tblMLK2[[#This Row],[Prazan red, dozvoljeno.]], "", tblMLK2[[#This Row],[Kolona greške]]))</f>
        <v/>
      </c>
      <c r="C67" s="166">
        <v>47</v>
      </c>
      <c r="D67" s="192"/>
      <c r="E67" s="193"/>
      <c r="F67" s="193"/>
      <c r="G67" s="193"/>
      <c r="H67" s="193"/>
      <c r="I67" s="193"/>
      <c r="J67" s="193"/>
      <c r="K67" s="193"/>
      <c r="L67" s="193"/>
      <c r="M67" s="194"/>
      <c r="N67" s="170"/>
      <c r="O67" s="171"/>
      <c r="P67" s="172"/>
      <c r="Q67" s="173"/>
      <c r="R67" s="171"/>
      <c r="S67" s="172"/>
      <c r="T67" s="173"/>
      <c r="U67" s="171"/>
      <c r="V67" s="174"/>
      <c r="W67" s="172"/>
      <c r="X67" s="173"/>
      <c r="Y67" s="171"/>
      <c r="Z67" s="175"/>
      <c r="AA67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7" s="176"/>
      <c r="AC67" s="177"/>
      <c r="AD67" s="178"/>
      <c r="AE67" s="179"/>
      <c r="AF67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7" s="181"/>
      <c r="AH67" s="182"/>
      <c r="AI67" s="183"/>
      <c r="AJ67" s="184"/>
      <c r="AK67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7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7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7" s="157" t="b">
        <f ca="1">NOT( AND( OFFSET( tblMLK2[[#This Row],[Prazan red, dozvoljeno.]], -1, 0) = TRUE, tblMLK2[[#This Row],[Prazan red, dozvoljeno.]] = FALSE))</f>
        <v>1</v>
      </c>
      <c r="AO67" s="187" t="b">
        <f>LEN( CONCATENATE( tblMLK2[[#This Row],[Povjerilac]])) &gt; 0</f>
        <v>0</v>
      </c>
      <c r="AP67" s="187" t="b">
        <f>LEN( tblMLK2[[#This Row],[JIB ili račun povjerioca]]) = 13</f>
        <v>0</v>
      </c>
      <c r="AQ67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AA67, {1;2;3;4;5;6;7;8;9;10;11;12}, 1))), 11)), FALSE)</f>
        <v>0</v>
      </c>
      <c r="AR67" s="187" t="b">
        <f>_UID &lt;&gt; tblMLK2[[#This Row],[JIB ili račun povjerioca]]</f>
        <v>0</v>
      </c>
      <c r="AS67" s="187" t="b">
        <f>LEN( CONCATENATE( tblMLK2[[#This Row],[Iznos u KM]])) &gt; 0</f>
        <v>0</v>
      </c>
      <c r="AT67" s="187" t="b">
        <f>tblMLK2[[#This Row],[Iznos u KM]] &gt; 0</f>
        <v>0</v>
      </c>
      <c r="AU67" s="187" t="b">
        <f>IF( ISNUMBER( SEARCH( MID( $AT$14, 3, 1), tblMLK2[[#This Row],[Iznos u KM]])), (LEN( tblMLK2[[#This Row],[Iznos u KM]]) - SEARCH( MID( $AT$14, 3, 1), tblMLK2[[#This Row],[Iznos u KM]])) &lt;= 2, TRUE)</f>
        <v>1</v>
      </c>
      <c r="AV67" s="187" t="b">
        <f>IF( tblMLK2[[#This Row],[Avans]] = "Ne", AND( tblMLK2[[#This Row],[Dan]] &lt;&gt; "", tblMLK2[[#This Row],[Mjesec]] &lt;&gt; "", tblMLK2[[#This Row],[Godina]] &lt;&gt; ""), TRUE)</f>
        <v>1</v>
      </c>
      <c r="AW67" s="187" t="b">
        <f>IF( tblMLK2[[#This Row],[Avans]] = "Da", AND( tblMLK2[[#This Row],[Dan]] = "", tblMLK2[[#This Row],[Mjesec]] = "", tblMLK2[[#This Row],[Godina]] = ""), TRUE)</f>
        <v>1</v>
      </c>
      <c r="AX67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7" s="187" t="b">
        <f>tblMLK2[[#This Row],[Avans]] &lt;&gt; ""</f>
        <v>0</v>
      </c>
      <c r="AZ67" s="187" t="b">
        <f>OR( tblMLK2[[#This Row],[Avans]] = "Da", tblMLK2[[#This Row],[Avans]] = "Ne")</f>
        <v>0</v>
      </c>
      <c r="BA67" s="187" t="b">
        <f>tblMLK2[[#This Row],[Javni prihod]] &lt;&gt; ""</f>
        <v>0</v>
      </c>
      <c r="BB67" s="187" t="b">
        <f>OR( tblMLK2[[#This Row],[Javni prihod = Da]], tblMLK2[[#This Row],[Javni prihod]] = "Ne")</f>
        <v>0</v>
      </c>
      <c r="BC67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7" s="187" t="b">
        <f>IF( tblMLK2[[#This Row],[Javni prihod = Da]],  tblMLK2[[#This Row],[Povjerilac Tip]] &lt;&gt; "", TRUE)</f>
        <v>1</v>
      </c>
      <c r="BE67" s="187" t="b">
        <f>LEN( CONCATENATE( tblMLK2[[#This Row],[Referenca]])) &gt; 0</f>
        <v>0</v>
      </c>
      <c r="BF67" s="187" t="b">
        <f>TRIM( tblMLK2[[#This Row],[Referenca]]) = tblMLK2[[#This Row],[Referenca]]</f>
        <v>1</v>
      </c>
      <c r="BG67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7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7" s="187" t="b">
        <f>IF( AND( tblMLK2[[#This Row],[Povjerilac Tip]] =  "Republika Srpska", tblMLK2[[#This Row],[Javni prihod]] = "da"), tblMLK2[[#This Row],[Odgovarajuća Budzetska Organizacija]], TRUE)</f>
        <v>1</v>
      </c>
      <c r="BJ67" s="187" t="b">
        <f>IF( AND( tblMLK2[[#This Row],[Povjerilac Tip]] =  "Opština", tblMLK2[[#This Row],[Javni prihod]] = "da"), tblMLK2[[#This Row],[Odgovarajuća Budzetska Organizacija]], TRUE)</f>
        <v>1</v>
      </c>
      <c r="BK67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7" s="188" t="b">
        <f>IF( AND( tblMLK2[[#This Row],[Javni prihod = Da]], _DuznikTip = "Opština"), tblMLK2[[#This Row],[Validan JIB Budeztske Organizacije]], TRUE)</f>
        <v>1</v>
      </c>
      <c r="BM67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7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7" s="188" t="b">
        <f>IF( tblMLK2[[#This Row],[Prazan red, dozvoljeno.]], TRUE, COUNTIF( tblMLK2[Kljuc reda - Jedinstven red], tblMLK2[[#This Row],[Kljuc reda - Jedinstven red]]) = 1)</f>
        <v>1</v>
      </c>
      <c r="BP67" s="190" t="str">
        <f>IF( AND( tblMLK2[[#This Row],[Kontrola ukupne popunjenosti.]], tblMLK2[[#This Row],[Kontrola ukupne ispravnosti.]]), _IspravanUnos, "Greška kolona: " &amp; HLOOKUP( FALSE, CHOOSE( {1;2}, $AN67:$BO67, AN$19:BO$19), 2, 0) &amp; " (detalji).")</f>
        <v>Ispravan unos.</v>
      </c>
      <c r="BQ67" s="197" t="str">
        <f>IF( AND( tblMLK2[[#This Row],[Kontrola ukupne popunjenosti.]], tblMLK2[[#This Row],[Kontrola ukupne ispravnosti.]]), "", HLOOKUP( FALSE, CHOOSE( {1;2}, $AN67:$BO67, AN$20:BO$20), 2, 0) &amp; REPT( CHAR( 10), 2))</f>
        <v/>
      </c>
      <c r="BR67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7" s="190" t="b">
        <f>tblMLK2[[#This Row],[Javni prihod]] = "Da"</f>
        <v>0</v>
      </c>
      <c r="BT67" s="187" t="str">
        <f>IFERROR( VLOOKUP( tblMLK2[[#This Row],[JIB ili račun povjerioca]], tblTrezorOpstine[], 4, 0), "")</f>
        <v/>
      </c>
      <c r="BU67" s="187" t="str">
        <f>IF( tblMLK2[[#This Row],[Povjerilac Tip]] = "Opština", VLOOKUP( tblMLK2[[#This Row],[JIB ili račun povjerioca]], tblTrezorOpstine[], 3, 0), "")</f>
        <v/>
      </c>
      <c r="BV67" s="187" t="str">
        <f>IF( AND( NOT( ISNUMBER( SEARCH( "/", LEFT( tblMLK2[[#This Row],[Referenca]], 6)))), ISNUMBER( VALUE( LEFT( tblMLK2[[#This Row],[Referenca]], 6)))), MID( tblMLK2[[#This Row],[Referenca]], 1, 6), "")</f>
        <v/>
      </c>
      <c r="BW67" s="187" t="str">
        <f>IFERROR( VLOOKUP( tblMLK2[[#This Row],[Referenca Prihod]], tblVrstaPrihoda[], 2, 0), "")</f>
        <v/>
      </c>
      <c r="BX67" s="187" t="str">
        <f>IF( tblMLK2[[#This Row],[Javni prihod = Da]], MID( tblMLK2[[#This Row],[Referenca]], 7, 1), "")</f>
        <v/>
      </c>
      <c r="BY67" s="187" t="str">
        <f>IF( ISNUMBER( VALUE( MID( tblMLK2[[#This Row],[Referenca]], 8, 3))), MID( tblMLK2[[#This Row],[Referenca]], 8, 3), "")</f>
        <v/>
      </c>
      <c r="BZ67" s="187" t="str">
        <f>IF( tblMLK2[[#This Row],[Javni prihod = Da]], IFERROR( VLOOKUP( tblMLK2[[#This Row],[Referenca Opština Broj]], tblTrezorOpstine[[Šifra opštine]:[Tip]], 2, 0), ""), "")</f>
        <v/>
      </c>
      <c r="CA67" s="187" t="str">
        <f>IF( tblMLK2[[#This Row],[Javni prihod = Da]], LEFT( tblMLK2[[#This Row],[Napomena]], 7), "")</f>
        <v/>
      </c>
      <c r="CB67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7" s="188" t="str">
        <f>IF( AND( tblMLK2[[#This Row],[Javni prihod = Da]], _DuznikTip = "Opština"), MID( tblMLK2[[#This Row],[Napomena]], 8, 1), "")</f>
        <v/>
      </c>
      <c r="CD67" s="191" t="str">
        <f>IF( AND( tblMLK2[[#This Row],[Javni prihod = Da]], _DuznikTip = "Opština"), MID( tblMLK2[[#This Row],[Napomena]], 9, 13), "")</f>
        <v/>
      </c>
      <c r="CE67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8" spans="1:83" ht="28.5" customHeight="1" x14ac:dyDescent="0.2">
      <c r="A68"/>
      <c r="B68" s="132" t="str">
        <f>HYPERLINK( tblMLK2[[#This Row],[Tekst greške]], IF( tblMLK2[[#This Row],[Prazan red, dozvoljeno.]], "", tblMLK2[[#This Row],[Kolona greške]]))</f>
        <v/>
      </c>
      <c r="C68" s="166">
        <v>48</v>
      </c>
      <c r="D68" s="192"/>
      <c r="E68" s="193"/>
      <c r="F68" s="193"/>
      <c r="G68" s="193"/>
      <c r="H68" s="193"/>
      <c r="I68" s="193"/>
      <c r="J68" s="193"/>
      <c r="K68" s="193"/>
      <c r="L68" s="193"/>
      <c r="M68" s="194"/>
      <c r="N68" s="170"/>
      <c r="O68" s="171"/>
      <c r="P68" s="172"/>
      <c r="Q68" s="173"/>
      <c r="R68" s="171"/>
      <c r="S68" s="172"/>
      <c r="T68" s="173"/>
      <c r="U68" s="171"/>
      <c r="V68" s="174"/>
      <c r="W68" s="172"/>
      <c r="X68" s="173"/>
      <c r="Y68" s="171"/>
      <c r="Z68" s="175"/>
      <c r="AA68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8" s="176"/>
      <c r="AC68" s="177"/>
      <c r="AD68" s="178"/>
      <c r="AE68" s="179"/>
      <c r="AF68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8" s="181"/>
      <c r="AH68" s="182"/>
      <c r="AI68" s="183"/>
      <c r="AJ68" s="184"/>
      <c r="AK68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8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8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8" s="157" t="b">
        <f ca="1">NOT( AND( OFFSET( tblMLK2[[#This Row],[Prazan red, dozvoljeno.]], -1, 0) = TRUE, tblMLK2[[#This Row],[Prazan red, dozvoljeno.]] = FALSE))</f>
        <v>1</v>
      </c>
      <c r="AO68" s="187" t="b">
        <f>LEN( CONCATENATE( tblMLK2[[#This Row],[Povjerilac]])) &gt; 0</f>
        <v>0</v>
      </c>
      <c r="AP68" s="187" t="b">
        <f>LEN( tblMLK2[[#This Row],[JIB ili račun povjerioca]]) = 13</f>
        <v>0</v>
      </c>
      <c r="AQ68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AA68, {1;2;3;4;5;6;7;8;9;10;11;12}, 1))), 11)), FALSE)</f>
        <v>0</v>
      </c>
      <c r="AR68" s="187" t="b">
        <f>_UID &lt;&gt; tblMLK2[[#This Row],[JIB ili račun povjerioca]]</f>
        <v>0</v>
      </c>
      <c r="AS68" s="187" t="b">
        <f>LEN( CONCATENATE( tblMLK2[[#This Row],[Iznos u KM]])) &gt; 0</f>
        <v>0</v>
      </c>
      <c r="AT68" s="187" t="b">
        <f>tblMLK2[[#This Row],[Iznos u KM]] &gt; 0</f>
        <v>0</v>
      </c>
      <c r="AU68" s="187" t="b">
        <f>IF( ISNUMBER( SEARCH( MID( $AT$14, 3, 1), tblMLK2[[#This Row],[Iznos u KM]])), (LEN( tblMLK2[[#This Row],[Iznos u KM]]) - SEARCH( MID( $AT$14, 3, 1), tblMLK2[[#This Row],[Iznos u KM]])) &lt;= 2, TRUE)</f>
        <v>1</v>
      </c>
      <c r="AV68" s="187" t="b">
        <f>IF( tblMLK2[[#This Row],[Avans]] = "Ne", AND( tblMLK2[[#This Row],[Dan]] &lt;&gt; "", tblMLK2[[#This Row],[Mjesec]] &lt;&gt; "", tblMLK2[[#This Row],[Godina]] &lt;&gt; ""), TRUE)</f>
        <v>1</v>
      </c>
      <c r="AW68" s="187" t="b">
        <f>IF( tblMLK2[[#This Row],[Avans]] = "Da", AND( tblMLK2[[#This Row],[Dan]] = "", tblMLK2[[#This Row],[Mjesec]] = "", tblMLK2[[#This Row],[Godina]] = ""), TRUE)</f>
        <v>1</v>
      </c>
      <c r="AX68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8" s="187" t="b">
        <f>tblMLK2[[#This Row],[Avans]] &lt;&gt; ""</f>
        <v>0</v>
      </c>
      <c r="AZ68" s="187" t="b">
        <f>OR( tblMLK2[[#This Row],[Avans]] = "Da", tblMLK2[[#This Row],[Avans]] = "Ne")</f>
        <v>0</v>
      </c>
      <c r="BA68" s="187" t="b">
        <f>tblMLK2[[#This Row],[Javni prihod]] &lt;&gt; ""</f>
        <v>0</v>
      </c>
      <c r="BB68" s="187" t="b">
        <f>OR( tblMLK2[[#This Row],[Javni prihod = Da]], tblMLK2[[#This Row],[Javni prihod]] = "Ne")</f>
        <v>0</v>
      </c>
      <c r="BC68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8" s="187" t="b">
        <f>IF( tblMLK2[[#This Row],[Javni prihod = Da]],  tblMLK2[[#This Row],[Povjerilac Tip]] &lt;&gt; "", TRUE)</f>
        <v>1</v>
      </c>
      <c r="BE68" s="187" t="b">
        <f>LEN( CONCATENATE( tblMLK2[[#This Row],[Referenca]])) &gt; 0</f>
        <v>0</v>
      </c>
      <c r="BF68" s="187" t="b">
        <f>TRIM( tblMLK2[[#This Row],[Referenca]]) = tblMLK2[[#This Row],[Referenca]]</f>
        <v>1</v>
      </c>
      <c r="BG68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8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8" s="187" t="b">
        <f>IF( AND( tblMLK2[[#This Row],[Povjerilac Tip]] =  "Republika Srpska", tblMLK2[[#This Row],[Javni prihod]] = "da"), tblMLK2[[#This Row],[Odgovarajuća Budzetska Organizacija]], TRUE)</f>
        <v>1</v>
      </c>
      <c r="BJ68" s="187" t="b">
        <f>IF( AND( tblMLK2[[#This Row],[Povjerilac Tip]] =  "Opština", tblMLK2[[#This Row],[Javni prihod]] = "da"), tblMLK2[[#This Row],[Odgovarajuća Budzetska Organizacija]], TRUE)</f>
        <v>1</v>
      </c>
      <c r="BK68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8" s="188" t="b">
        <f>IF( AND( tblMLK2[[#This Row],[Javni prihod = Da]], _DuznikTip = "Opština"), tblMLK2[[#This Row],[Validan JIB Budeztske Organizacije]], TRUE)</f>
        <v>1</v>
      </c>
      <c r="BM68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8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8" s="188" t="b">
        <f>IF( tblMLK2[[#This Row],[Prazan red, dozvoljeno.]], TRUE, COUNTIF( tblMLK2[Kljuc reda - Jedinstven red], tblMLK2[[#This Row],[Kljuc reda - Jedinstven red]]) = 1)</f>
        <v>1</v>
      </c>
      <c r="BP68" s="190" t="str">
        <f>IF( AND( tblMLK2[[#This Row],[Kontrola ukupne popunjenosti.]], tblMLK2[[#This Row],[Kontrola ukupne ispravnosti.]]), _IspravanUnos, "Greška kolona: " &amp; HLOOKUP( FALSE, CHOOSE( {1;2}, $AN68:$BO68, AN$19:BO$19), 2, 0) &amp; " (detalji).")</f>
        <v>Ispravan unos.</v>
      </c>
      <c r="BQ68" s="197" t="str">
        <f>IF( AND( tblMLK2[[#This Row],[Kontrola ukupne popunjenosti.]], tblMLK2[[#This Row],[Kontrola ukupne ispravnosti.]]), "", HLOOKUP( FALSE, CHOOSE( {1;2}, $AN68:$BO68, AN$20:BO$20), 2, 0) &amp; REPT( CHAR( 10), 2))</f>
        <v/>
      </c>
      <c r="BR68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8" s="190" t="b">
        <f>tblMLK2[[#This Row],[Javni prihod]] = "Da"</f>
        <v>0</v>
      </c>
      <c r="BT68" s="187" t="str">
        <f>IFERROR( VLOOKUP( tblMLK2[[#This Row],[JIB ili račun povjerioca]], tblTrezorOpstine[], 4, 0), "")</f>
        <v/>
      </c>
      <c r="BU68" s="187" t="str">
        <f>IF( tblMLK2[[#This Row],[Povjerilac Tip]] = "Opština", VLOOKUP( tblMLK2[[#This Row],[JIB ili račun povjerioca]], tblTrezorOpstine[], 3, 0), "")</f>
        <v/>
      </c>
      <c r="BV68" s="187" t="str">
        <f>IF( AND( NOT( ISNUMBER( SEARCH( "/", LEFT( tblMLK2[[#This Row],[Referenca]], 6)))), ISNUMBER( VALUE( LEFT( tblMLK2[[#This Row],[Referenca]], 6)))), MID( tblMLK2[[#This Row],[Referenca]], 1, 6), "")</f>
        <v/>
      </c>
      <c r="BW68" s="187" t="str">
        <f>IFERROR( VLOOKUP( tblMLK2[[#This Row],[Referenca Prihod]], tblVrstaPrihoda[], 2, 0), "")</f>
        <v/>
      </c>
      <c r="BX68" s="187" t="str">
        <f>IF( tblMLK2[[#This Row],[Javni prihod = Da]], MID( tblMLK2[[#This Row],[Referenca]], 7, 1), "")</f>
        <v/>
      </c>
      <c r="BY68" s="187" t="str">
        <f>IF( ISNUMBER( VALUE( MID( tblMLK2[[#This Row],[Referenca]], 8, 3))), MID( tblMLK2[[#This Row],[Referenca]], 8, 3), "")</f>
        <v/>
      </c>
      <c r="BZ68" s="187" t="str">
        <f>IF( tblMLK2[[#This Row],[Javni prihod = Da]], IFERROR( VLOOKUP( tblMLK2[[#This Row],[Referenca Opština Broj]], tblTrezorOpstine[[Šifra opštine]:[Tip]], 2, 0), ""), "")</f>
        <v/>
      </c>
      <c r="CA68" s="187" t="str">
        <f>IF( tblMLK2[[#This Row],[Javni prihod = Da]], LEFT( tblMLK2[[#This Row],[Napomena]], 7), "")</f>
        <v/>
      </c>
      <c r="CB68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8" s="188" t="str">
        <f>IF( AND( tblMLK2[[#This Row],[Javni prihod = Da]], _DuznikTip = "Opština"), MID( tblMLK2[[#This Row],[Napomena]], 8, 1), "")</f>
        <v/>
      </c>
      <c r="CD68" s="191" t="str">
        <f>IF( AND( tblMLK2[[#This Row],[Javni prihod = Da]], _DuznikTip = "Opština"), MID( tblMLK2[[#This Row],[Napomena]], 9, 13), "")</f>
        <v/>
      </c>
      <c r="CE68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69" spans="1:83" ht="28.5" customHeight="1" x14ac:dyDescent="0.2">
      <c r="A69"/>
      <c r="B69" s="132" t="str">
        <f>HYPERLINK( tblMLK2[[#This Row],[Tekst greške]], IF( tblMLK2[[#This Row],[Prazan red, dozvoljeno.]], "", tblMLK2[[#This Row],[Kolona greške]]))</f>
        <v/>
      </c>
      <c r="C69" s="166">
        <v>49</v>
      </c>
      <c r="D69" s="192"/>
      <c r="E69" s="193"/>
      <c r="F69" s="193"/>
      <c r="G69" s="193"/>
      <c r="H69" s="193"/>
      <c r="I69" s="193"/>
      <c r="J69" s="193"/>
      <c r="K69" s="193"/>
      <c r="L69" s="193"/>
      <c r="M69" s="194"/>
      <c r="N69" s="170"/>
      <c r="O69" s="171"/>
      <c r="P69" s="172"/>
      <c r="Q69" s="173"/>
      <c r="R69" s="171"/>
      <c r="S69" s="172"/>
      <c r="T69" s="173"/>
      <c r="U69" s="171"/>
      <c r="V69" s="174"/>
      <c r="W69" s="172"/>
      <c r="X69" s="173"/>
      <c r="Y69" s="171"/>
      <c r="Z69" s="175"/>
      <c r="AA69" s="143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69" s="176"/>
      <c r="AC69" s="177"/>
      <c r="AD69" s="178"/>
      <c r="AE69" s="179"/>
      <c r="AF69" s="180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69" s="181"/>
      <c r="AH69" s="182"/>
      <c r="AI69" s="183"/>
      <c r="AJ69" s="184"/>
      <c r="AK69" s="153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69" s="195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69" s="196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69" s="157" t="b">
        <f ca="1">NOT( AND( OFFSET( tblMLK2[[#This Row],[Prazan red, dozvoljeno.]], -1, 0) = TRUE, tblMLK2[[#This Row],[Prazan red, dozvoljeno.]] = FALSE))</f>
        <v>1</v>
      </c>
      <c r="AO69" s="187" t="b">
        <f>LEN( CONCATENATE( tblMLK2[[#This Row],[Povjerilac]])) &gt; 0</f>
        <v>0</v>
      </c>
      <c r="AP69" s="187" t="b">
        <f>LEN( tblMLK2[[#This Row],[JIB ili račun povjerioca]]) = 13</f>
        <v>0</v>
      </c>
      <c r="AQ69" s="187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AA69, {1;2;3;4;5;6;7;8;9;10;11;12}, 1))), 11)), FALSE)</f>
        <v>0</v>
      </c>
      <c r="AR69" s="187" t="b">
        <f>_UID &lt;&gt; tblMLK2[[#This Row],[JIB ili račun povjerioca]]</f>
        <v>0</v>
      </c>
      <c r="AS69" s="187" t="b">
        <f>LEN( CONCATENATE( tblMLK2[[#This Row],[Iznos u KM]])) &gt; 0</f>
        <v>0</v>
      </c>
      <c r="AT69" s="187" t="b">
        <f>tblMLK2[[#This Row],[Iznos u KM]] &gt; 0</f>
        <v>0</v>
      </c>
      <c r="AU69" s="187" t="b">
        <f>IF( ISNUMBER( SEARCH( MID( $AT$14, 3, 1), tblMLK2[[#This Row],[Iznos u KM]])), (LEN( tblMLK2[[#This Row],[Iznos u KM]]) - SEARCH( MID( $AT$14, 3, 1), tblMLK2[[#This Row],[Iznos u KM]])) &lt;= 2, TRUE)</f>
        <v>1</v>
      </c>
      <c r="AV69" s="187" t="b">
        <f>IF( tblMLK2[[#This Row],[Avans]] = "Ne", AND( tblMLK2[[#This Row],[Dan]] &lt;&gt; "", tblMLK2[[#This Row],[Mjesec]] &lt;&gt; "", tblMLK2[[#This Row],[Godina]] &lt;&gt; ""), TRUE)</f>
        <v>1</v>
      </c>
      <c r="AW69" s="187" t="b">
        <f>IF( tblMLK2[[#This Row],[Avans]] = "Da", AND( tblMLK2[[#This Row],[Dan]] = "", tblMLK2[[#This Row],[Mjesec]] = "", tblMLK2[[#This Row],[Godina]] = ""), TRUE)</f>
        <v>1</v>
      </c>
      <c r="AX69" s="187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69" s="187" t="b">
        <f>tblMLK2[[#This Row],[Avans]] &lt;&gt; ""</f>
        <v>0</v>
      </c>
      <c r="AZ69" s="187" t="b">
        <f>OR( tblMLK2[[#This Row],[Avans]] = "Da", tblMLK2[[#This Row],[Avans]] = "Ne")</f>
        <v>0</v>
      </c>
      <c r="BA69" s="187" t="b">
        <f>tblMLK2[[#This Row],[Javni prihod]] &lt;&gt; ""</f>
        <v>0</v>
      </c>
      <c r="BB69" s="187" t="b">
        <f>OR( tblMLK2[[#This Row],[Javni prihod = Da]], tblMLK2[[#This Row],[Javni prihod]] = "Ne")</f>
        <v>0</v>
      </c>
      <c r="BC69" s="187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69" s="187" t="b">
        <f>IF( tblMLK2[[#This Row],[Javni prihod = Da]],  tblMLK2[[#This Row],[Povjerilac Tip]] &lt;&gt; "", TRUE)</f>
        <v>1</v>
      </c>
      <c r="BE69" s="187" t="b">
        <f>LEN( CONCATENATE( tblMLK2[[#This Row],[Referenca]])) &gt; 0</f>
        <v>0</v>
      </c>
      <c r="BF69" s="187" t="b">
        <f>TRIM( tblMLK2[[#This Row],[Referenca]]) = tblMLK2[[#This Row],[Referenca]]</f>
        <v>1</v>
      </c>
      <c r="BG69" s="187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69" s="187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69" s="187" t="b">
        <f>IF( AND( tblMLK2[[#This Row],[Povjerilac Tip]] =  "Republika Srpska", tblMLK2[[#This Row],[Javni prihod]] = "da"), tblMLK2[[#This Row],[Odgovarajuća Budzetska Organizacija]], TRUE)</f>
        <v>1</v>
      </c>
      <c r="BJ69" s="187" t="b">
        <f>IF( AND( tblMLK2[[#This Row],[Povjerilac Tip]] =  "Opština", tblMLK2[[#This Row],[Javni prihod]] = "da"), tblMLK2[[#This Row],[Odgovarajuća Budzetska Organizacija]], TRUE)</f>
        <v>1</v>
      </c>
      <c r="BK69" s="188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69" s="188" t="b">
        <f>IF( AND( tblMLK2[[#This Row],[Javni prihod = Da]], _DuznikTip = "Opština"), tblMLK2[[#This Row],[Validan JIB Budeztske Organizacije]], TRUE)</f>
        <v>1</v>
      </c>
      <c r="BM69" s="188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69" s="188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69" s="188" t="b">
        <f>IF( tblMLK2[[#This Row],[Prazan red, dozvoljeno.]], TRUE, COUNTIF( tblMLK2[Kljuc reda - Jedinstven red], tblMLK2[[#This Row],[Kljuc reda - Jedinstven red]]) = 1)</f>
        <v>1</v>
      </c>
      <c r="BP69" s="190" t="str">
        <f>IF( AND( tblMLK2[[#This Row],[Kontrola ukupne popunjenosti.]], tblMLK2[[#This Row],[Kontrola ukupne ispravnosti.]]), _IspravanUnos, "Greška kolona: " &amp; HLOOKUP( FALSE, CHOOSE( {1;2}, $AN69:$BO69, AN$19:BO$19), 2, 0) &amp; " (detalji).")</f>
        <v>Ispravan unos.</v>
      </c>
      <c r="BQ69" s="197" t="str">
        <f>IF( AND( tblMLK2[[#This Row],[Kontrola ukupne popunjenosti.]], tblMLK2[[#This Row],[Kontrola ukupne ispravnosti.]]), "", HLOOKUP( FALSE, CHOOSE( {1;2}, $AN69:$BO69, AN$20:BO$20), 2, 0) &amp; REPT( CHAR( 10), 2))</f>
        <v/>
      </c>
      <c r="BR69" s="189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69" s="190" t="b">
        <f>tblMLK2[[#This Row],[Javni prihod]] = "Da"</f>
        <v>0</v>
      </c>
      <c r="BT69" s="187" t="str">
        <f>IFERROR( VLOOKUP( tblMLK2[[#This Row],[JIB ili račun povjerioca]], tblTrezorOpstine[], 4, 0), "")</f>
        <v/>
      </c>
      <c r="BU69" s="187" t="str">
        <f>IF( tblMLK2[[#This Row],[Povjerilac Tip]] = "Opština", VLOOKUP( tblMLK2[[#This Row],[JIB ili račun povjerioca]], tblTrezorOpstine[], 3, 0), "")</f>
        <v/>
      </c>
      <c r="BV69" s="187" t="str">
        <f>IF( AND( NOT( ISNUMBER( SEARCH( "/", LEFT( tblMLK2[[#This Row],[Referenca]], 6)))), ISNUMBER( VALUE( LEFT( tblMLK2[[#This Row],[Referenca]], 6)))), MID( tblMLK2[[#This Row],[Referenca]], 1, 6), "")</f>
        <v/>
      </c>
      <c r="BW69" s="187" t="str">
        <f>IFERROR( VLOOKUP( tblMLK2[[#This Row],[Referenca Prihod]], tblVrstaPrihoda[], 2, 0), "")</f>
        <v/>
      </c>
      <c r="BX69" s="187" t="str">
        <f>IF( tblMLK2[[#This Row],[Javni prihod = Da]], MID( tblMLK2[[#This Row],[Referenca]], 7, 1), "")</f>
        <v/>
      </c>
      <c r="BY69" s="187" t="str">
        <f>IF( ISNUMBER( VALUE( MID( tblMLK2[[#This Row],[Referenca]], 8, 3))), MID( tblMLK2[[#This Row],[Referenca]], 8, 3), "")</f>
        <v/>
      </c>
      <c r="BZ69" s="187" t="str">
        <f>IF( tblMLK2[[#This Row],[Javni prihod = Da]], IFERROR( VLOOKUP( tblMLK2[[#This Row],[Referenca Opština Broj]], tblTrezorOpstine[[Šifra opštine]:[Tip]], 2, 0), ""), "")</f>
        <v/>
      </c>
      <c r="CA69" s="187" t="str">
        <f>IF( tblMLK2[[#This Row],[Javni prihod = Da]], LEFT( tblMLK2[[#This Row],[Napomena]], 7), "")</f>
        <v/>
      </c>
      <c r="CB69" s="188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69" s="188" t="str">
        <f>IF( AND( tblMLK2[[#This Row],[Javni prihod = Da]], _DuznikTip = "Opština"), MID( tblMLK2[[#This Row],[Napomena]], 8, 1), "")</f>
        <v/>
      </c>
      <c r="CD69" s="191" t="str">
        <f>IF( AND( tblMLK2[[#This Row],[Javni prihod = Da]], _DuznikTip = "Opština"), MID( tblMLK2[[#This Row],[Napomena]], 9, 13), "")</f>
        <v/>
      </c>
      <c r="CE69" s="191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70" spans="1:83" ht="28.5" customHeight="1" thickBot="1" x14ac:dyDescent="0.25">
      <c r="A70"/>
      <c r="B70" s="205" t="str">
        <f>HYPERLINK( tblMLK2[[#This Row],[Tekst greške]], IF( tblMLK2[[#This Row],[Prazan red, dozvoljeno.]], "", tblMLK2[[#This Row],[Kolona greške]]))</f>
        <v/>
      </c>
      <c r="C70" s="206">
        <v>50</v>
      </c>
      <c r="D70" s="207"/>
      <c r="E70" s="208"/>
      <c r="F70" s="208"/>
      <c r="G70" s="208"/>
      <c r="H70" s="208"/>
      <c r="I70" s="208"/>
      <c r="J70" s="208"/>
      <c r="K70" s="208"/>
      <c r="L70" s="208"/>
      <c r="M70" s="209"/>
      <c r="N70" s="210"/>
      <c r="O70" s="211"/>
      <c r="P70" s="212"/>
      <c r="Q70" s="213"/>
      <c r="R70" s="211"/>
      <c r="S70" s="212"/>
      <c r="T70" s="213"/>
      <c r="U70" s="211"/>
      <c r="V70" s="214"/>
      <c r="W70" s="212"/>
      <c r="X70" s="213"/>
      <c r="Y70" s="211"/>
      <c r="Z70" s="215"/>
      <c r="AA70" s="216" t="str">
        <f>CONCATENATE( tblMLK2[[#This Row],[j1]], tblMLK2[[#This Row],[j2]], tblMLK2[[#This Row],[j3]], tblMLK2[[#This Row],[j4]], tblMLK2[[#This Row],[j5]], tblMLK2[[#This Row],[j6]], tblMLK2[[#This Row],[j7]], tblMLK2[[#This Row],[j8]], tblMLK2[[#This Row],[j9]], tblMLK2[[#This Row],[j10]], tblMLK2[[#This Row],[j11]], tblMLK2[[#This Row],[j12]], tblMLK2[[#This Row],[j13]])</f>
        <v/>
      </c>
      <c r="AB70" s="217"/>
      <c r="AC70" s="218"/>
      <c r="AD70" s="219"/>
      <c r="AE70" s="220"/>
      <c r="AF70" s="221" t="str">
        <f>IF( tblMLK2[[#This Row],[Avans]] = "Da", "", IF( AND( tblMLK2[[#This Row],[Dan]] &lt;&gt; "", tblMLK2[[#This Row],[Mjesec]] &lt;&gt; "", tblMLK2[[#This Row],[Godina]] &lt;&gt; ""), TEXT( DATE( tblMLK2[[#This Row],[Godina]], tblMLK2[[#This Row],[Mjesec]], tblMLK2[[#This Row],[Dan]]), "dd.mm.yyyy"), ""))</f>
        <v/>
      </c>
      <c r="AG70" s="222"/>
      <c r="AH70" s="223"/>
      <c r="AI70" s="224"/>
      <c r="AJ70" s="225"/>
      <c r="AK70" s="226" t="b">
        <f>IF( tblMLK2[[#This Row],[Prazan red, dozvoljeno.]], TRUE, AND( tblMLK2[[#This Row],[Prethodni red u tabeli nije ispravno popunjen!]], tblMLK2[[#This Row],[Nepotpun unos (2)!]], tblMLK2[[#This Row],[Nepotpun unos (3)!]], tblMLK2[[#This Row],[Nepotpun unos (4)!]], tblMLK2[[#This Row],[Nepotpun unos (5)!]], tblMLK2[[#This Row],[Nepotpun unos (6)!]], tblMLK2[[#This Row],[Nepotpun unos (7)!]], tblMLK2[[#This Row],[Nepotpun unos (8)!]], tblMLK2[[#This Row],[Unesen razmak (Space) na početku ili kraju teksta!]]))</f>
        <v>1</v>
      </c>
      <c r="AL70" s="227" t="b">
        <f>IF( tblMLK2[[#This Row],[Prazan red, dozvoljeno.]], TRUE, AND( tblMLK2[[#This Row],[JIB broj nije prošao validaciju!]], tblMLK2[[#This Row],[Jib dužnika i JIB povjerioca ne mogu biti isti.]], tblMLK2[[#This Row],[Neispravan unos, potrebno je unijeti pozitivan broj!]], tblMLK2[[#This Row],[Neispravan broj decimalnih mjesta, naviše je dozvoljeno dva decimalna mjesta!]], tblMLK2[[#This Row],[Ako je Avans = Da, datum se ne unosi!]], tblMLK2[[#This Row],[Neispravan unos!]], tblMLK2[[#This Row],[Neispravan unos, unesite Da ili Ne!]], tblMLK2[[#This Row],[Neispravan unos, unesite Da ili Ne! ]], tblMLK2[[#This Row],[Referenca počinje sa šifrom vrste Javnih prihoda. Za ovu referencu potrebno je da Kolona 7 (Javni prihod) = Da!]], tblMLK2[[#This Row],[Javni prihodi se mogu prijavljivati samo prema (povjerilac) Trezoru ili Opštinama!]], tblMLK2[[#This Row],[Ako je JIB povjerioca Ministarstvo finansija RS, format reference treba da bude šifra republičkog javnog prihoda (šest cifara iz šifarnika) / šifra opštine (tri cifre iz šifarnika)!]], tblMLK2[[#This Row],[Ako je JIB povjerioca opština, format reference treba da bude šifra opštinskog javnog prihoda (šest cifara iz šifarnika) / šifra odgovarajuće opštine (tri cifre iz šifarnika)!]], tblMLK2[[#This Row],[Za odgovarajući unos podataka (JIB i Referenca budžetskog prihoda) u kolonu Napomena potrebno je unijeti šifru odgovarajuće budžetske organizacije (sedam cifara iz šifarnika)!]], tblMLK2[[#This Row],[Za odgovarajući unos podataka (JIB i Referenca opštinskog prihoda) u kolonu Napomena potrebno je unijeti šifru odgovarajuće budžetske organizacije (sedam cifara iz šifarnika)!]], tblMLK2[[#This Row],[Nije dozvoljen unos dvije iste obaveze!]], tblMLK2[[#This Row],[Potrebno je da format napomene bude Šifra budžetske organizacije / JIB korisnika javnih prihoda!]],tblMLK2[[#This Row],[JIB korisnika javnih prihoda nije validan!]],tblMLK2[[#This Row],[Korisnik budžetskog prihoda ne može biti MF - Trezor, ni Poreska uprava!]],tblMLK2[[#This Row],[Opština ne može biti korisnik sopstvenih javnih prihoda!]]))</f>
        <v>1</v>
      </c>
      <c r="AM70" s="228" t="b">
        <f>LEN( CONCATENATE( tblMLK2[[#This Row],[Povjerilac]], tblMLK2[[#This Row],[JIB ili račun povjerioca]], tblMLK2[[#This Row],[Iznos u KM]], tblMLK2[[#This Row],[Dan]], tblMLK2[[#This Row],[Mjesec]], tblMLK2[[#This Row],[Godina]], tblMLK2[[#This Row],[Avans]], tblMLK2[[#This Row],[Javni prihod]], tblMLK2[[#This Row],[Referenca]], tblMLK2[[#This Row],[Napomena]])) = 0</f>
        <v>1</v>
      </c>
      <c r="AN70" s="157" t="b">
        <f ca="1">NOT( AND( OFFSET( tblMLK2[[#This Row],[Prazan red, dozvoljeno.]], -1, 0) = TRUE, tblMLK2[[#This Row],[Prazan red, dozvoljeno.]] = FALSE))</f>
        <v>1</v>
      </c>
      <c r="AO70" s="229" t="b">
        <f>LEN( CONCATENATE( tblMLK2[[#This Row],[Povjerilac]])) &gt; 0</f>
        <v>0</v>
      </c>
      <c r="AP70" s="229" t="b">
        <f>LEN( tblMLK2[[#This Row],[JIB ili račun povjerioca]]) = 13</f>
        <v>0</v>
      </c>
      <c r="AQ70" s="229" t="b">
        <f>IF( tblMLK2[[#This Row],[Nepotpun unos (3)!]], VALUE( RIGHT( tblMLK2[[#This Row],[JIB ili račun povjerioca]], 1)) = IF( 11 - MOD( SUMPRODUCT( {7;6;5;4;3;2;7;6;5;4;3;2}, VALUE( MID(  tblMLK2[[#This Row],[JIB ili račun povjerioca]], {1;2;3;4;5;6;7;8;9;10;11;12}, 1))), 11) &gt;= 10, 0, 11 - MOD( SUMPRODUCT( {7;6;5;4;3;2;7;6;5;4;3;2}, VALUE( MID( AA70, {1;2;3;4;5;6;7;8;9;10;11;12}, 1))), 11)), FALSE)</f>
        <v>0</v>
      </c>
      <c r="AR70" s="229" t="b">
        <f>_UID &lt;&gt; tblMLK2[[#This Row],[JIB ili račun povjerioca]]</f>
        <v>0</v>
      </c>
      <c r="AS70" s="229" t="b">
        <f>LEN( CONCATENATE( tblMLK2[[#This Row],[Iznos u KM]])) &gt; 0</f>
        <v>0</v>
      </c>
      <c r="AT70" s="229" t="b">
        <f>tblMLK2[[#This Row],[Iznos u KM]] &gt; 0</f>
        <v>0</v>
      </c>
      <c r="AU70" s="229" t="b">
        <f>IF( ISNUMBER( SEARCH( MID( $AT$14, 3, 1), tblMLK2[[#This Row],[Iznos u KM]])), (LEN( tblMLK2[[#This Row],[Iznos u KM]]) - SEARCH( MID( $AT$14, 3, 1), tblMLK2[[#This Row],[Iznos u KM]])) &lt;= 2, TRUE)</f>
        <v>1</v>
      </c>
      <c r="AV70" s="229" t="b">
        <f>IF( tblMLK2[[#This Row],[Avans]] = "Ne", AND( tblMLK2[[#This Row],[Dan]] &lt;&gt; "", tblMLK2[[#This Row],[Mjesec]] &lt;&gt; "", tblMLK2[[#This Row],[Godina]] &lt;&gt; ""), TRUE)</f>
        <v>1</v>
      </c>
      <c r="AW70" s="229" t="b">
        <f>IF( tblMLK2[[#This Row],[Avans]] = "Da", AND( tblMLK2[[#This Row],[Dan]] = "", tblMLK2[[#This Row],[Mjesec]] = "", tblMLK2[[#This Row],[Godina]] = ""), TRUE)</f>
        <v>1</v>
      </c>
      <c r="AX70" s="229" t="b">
        <f>IF( AND( tblMLK2[[#This Row],[Dan]] &lt;&gt; "", tblMLK2[[#This Row],[Mjesec]] &lt;&gt; "", tblMLK2[[#This Row],[Godina]] &lt;&gt; ""), TEXT( DATE( tblMLK2[[#This Row],[Godina]], tblMLK2[[#This Row],[Mjesec]], tblMLK2[[#This Row],[Dan]]), "dd.mm.yyyy" ) = TEXT( TEXT( tblMLK2[[#This Row],[Dan]], "00") &amp; "." &amp; TEXT( tblMLK2[[#This Row],[Mjesec]], "00") &amp;"." &amp; tblMLK2[[#This Row],[Godina]], "dd.mm.yyyy"), TRUE)</f>
        <v>1</v>
      </c>
      <c r="AY70" s="229" t="b">
        <f>tblMLK2[[#This Row],[Avans]] &lt;&gt; ""</f>
        <v>0</v>
      </c>
      <c r="AZ70" s="229" t="b">
        <f>OR( tblMLK2[[#This Row],[Avans]] = "Da", tblMLK2[[#This Row],[Avans]] = "Ne")</f>
        <v>0</v>
      </c>
      <c r="BA70" s="229" t="b">
        <f>tblMLK2[[#This Row],[Javni prihod]] &lt;&gt; ""</f>
        <v>0</v>
      </c>
      <c r="BB70" s="229" t="b">
        <f>OR( tblMLK2[[#This Row],[Javni prihod = Da]], tblMLK2[[#This Row],[Javni prihod]] = "Ne")</f>
        <v>0</v>
      </c>
      <c r="BC70" s="229" t="b">
        <f>IF( AND( tblMLK2[[#This Row],[Referenca Prihod]] &lt;&gt; "", tblMLK2[[#This Row],[Referenca tip prihoda]] &lt;&gt; "", OR( tblMLK2[[#This Row],[Povjerilac Tip]] &lt;&gt; "", tblMLK2[[#This Row],[JIB ili račun povjerioca]] = _PURS_JIB)), tblMLK2[[#This Row],[Javni prihod = Da]], TRUE)</f>
        <v>1</v>
      </c>
      <c r="BD70" s="229" t="b">
        <f>IF( tblMLK2[[#This Row],[Javni prihod = Da]],  tblMLK2[[#This Row],[Povjerilac Tip]] &lt;&gt; "", TRUE)</f>
        <v>1</v>
      </c>
      <c r="BE70" s="229" t="b">
        <f>LEN( CONCATENATE( tblMLK2[[#This Row],[Referenca]])) &gt; 0</f>
        <v>0</v>
      </c>
      <c r="BF70" s="229" t="b">
        <f>TRIM( tblMLK2[[#This Row],[Referenca]]) = tblMLK2[[#This Row],[Referenca]]</f>
        <v>1</v>
      </c>
      <c r="BG70" s="229" t="b">
        <f>IF( AND( tblMLK2[[#This Row],[Povjerilac Tip]] =  "Republika Srpska",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"Opština"), TRUE)</f>
        <v>1</v>
      </c>
      <c r="BH70" s="229" t="b">
        <f>IF( AND( tblMLK2[[#This Row],[Povjerilac Tip]] =  "Opština", tblMLK2[[#This Row],[Javni prihod = Da]]), AND( LEN( LEFT( tblMLK2[[#This Row],[Referenca]], 10)) = 10, tblMLK2[[#This Row],[Povjerilac Tip]] = tblMLK2[[#This Row],[Referenca tip prihoda]], tblMLK2[[#This Row],[Referenca kosa crta]] = "/", tblMLK2[[#This Row],[Referenca Opština]] = "Opština", tblMLK2[[#This Row],[Povjerilac Opština Broj]] = tblMLK2[[#This Row],[Referenca Opština Broj]]), TRUE)</f>
        <v>1</v>
      </c>
      <c r="BI70" s="229" t="b">
        <f>IF( AND( tblMLK2[[#This Row],[Povjerilac Tip]] =  "Republika Srpska", tblMLK2[[#This Row],[Javni prihod]] = "da"), tblMLK2[[#This Row],[Odgovarajuća Budzetska Organizacija]], TRUE)</f>
        <v>1</v>
      </c>
      <c r="BJ70" s="229" t="b">
        <f>IF( AND( tblMLK2[[#This Row],[Povjerilac Tip]] =  "Opština", tblMLK2[[#This Row],[Javni prihod]] = "da"), tblMLK2[[#This Row],[Odgovarajuća Budzetska Organizacija]], TRUE)</f>
        <v>1</v>
      </c>
      <c r="BK70" s="230" t="b">
        <f>IF( AND( tblMLK2[[#This Row],[Javni prihod = Da]], _DuznikTip = "Opština", tblMLK2[[#This Row],[Povjerilac Tip]] &lt;&gt; ""), AND( tblMLK2[[#This Row],[Odgovarajuća Budzetska Organizacija]], tblMLK2[[#This Row],[Napomena kosa crta]] = "/", LEN( tblMLK2[[#This Row],[Napomena JIB Budeztske Organizacije]]) = 13), TRUE)</f>
        <v>1</v>
      </c>
      <c r="BL70" s="230" t="b">
        <f>IF( AND( tblMLK2[[#This Row],[Javni prihod = Da]], _DuznikTip = "Opština"), tblMLK2[[#This Row],[Validan JIB Budeztske Organizacije]], TRUE)</f>
        <v>1</v>
      </c>
      <c r="BM70" s="230" t="b">
        <f>IF( AND( tblMLK2[[#This Row],[Javni prihod = Da]], _DuznikTip = "Opština"), AND( tblMLK2[[#This Row],[Napomena JIB Budeztske Organizacije]] &lt;&gt; _Trezor_JIB, tblMLK2[[#This Row],[Napomena JIB Budeztske Organizacije]] &lt;&gt; _PURS_JIB), TRUE)</f>
        <v>1</v>
      </c>
      <c r="BN70" s="230" t="b">
        <f>IF( AND( tblMLK2[[#This Row],[Javni prihod = Da]], _DuznikTip = "Opština", tblMLK2[[#This Row],[Povjerilac Tip]] = "Opština"), tblMLK2[[#This Row],[JIB ili račun povjerioca]] &lt;&gt; tblMLK2[[#This Row],[Napomena JIB Budeztske Organizacije]], TRUE)</f>
        <v>1</v>
      </c>
      <c r="BO70" s="230" t="b">
        <f>IF( tblMLK2[[#This Row],[Prazan red, dozvoljeno.]], TRUE, COUNTIF( tblMLK2[Kljuc reda - Jedinstven red], tblMLK2[[#This Row],[Kljuc reda - Jedinstven red]]) = 1)</f>
        <v>1</v>
      </c>
      <c r="BP70" s="231" t="str">
        <f>IF( AND( tblMLK2[[#This Row],[Kontrola ukupne popunjenosti.]], tblMLK2[[#This Row],[Kontrola ukupne ispravnosti.]]), _IspravanUnos, "Greška kolona: " &amp; HLOOKUP( FALSE, CHOOSE( {1;2}, $AN70:$BO70, AN$19:BO$19), 2, 0) &amp; " (detalji).")</f>
        <v>Ispravan unos.</v>
      </c>
      <c r="BQ70" s="232" t="str">
        <f>IF( AND( tblMLK2[[#This Row],[Kontrola ukupne popunjenosti.]], tblMLK2[[#This Row],[Kontrola ukupne ispravnosti.]]), "", HLOOKUP( FALSE, CHOOSE( {1;2}, $AN70:$BO70, AN$20:BO$20), 2, 0) &amp; REPT( CHAR( 10), 2))</f>
        <v/>
      </c>
      <c r="BR70" s="233" t="str">
        <f>CONCATENATE( tblMLK2[[#This Row],[JIB ili račun povjerioca]], _SrednjaCrta, tblMLK2[[#This Row],[Referenca]], _SrednjaCrta, tblMLK2[[#This Row],[Rok dospijeća]], _SrednjaCrta, tblMLK2[[#This Row],[Javni prihod]])</f>
        <v>---</v>
      </c>
      <c r="BS70" s="231" t="b">
        <f>tblMLK2[[#This Row],[Javni prihod]] = "Da"</f>
        <v>0</v>
      </c>
      <c r="BT70" s="234" t="str">
        <f>IFERROR( VLOOKUP( tblMLK2[[#This Row],[JIB ili račun povjerioca]], tblTrezorOpstine[], 4, 0), "")</f>
        <v/>
      </c>
      <c r="BU70" s="234" t="str">
        <f>IF( tblMLK2[[#This Row],[Povjerilac Tip]] = "Opština", VLOOKUP( tblMLK2[[#This Row],[JIB ili račun povjerioca]], tblTrezorOpstine[], 3, 0), "")</f>
        <v/>
      </c>
      <c r="BV70" s="234" t="str">
        <f>IF( AND( NOT( ISNUMBER( SEARCH( "/", LEFT( tblMLK2[[#This Row],[Referenca]], 6)))), ISNUMBER( VALUE( LEFT( tblMLK2[[#This Row],[Referenca]], 6)))), MID( tblMLK2[[#This Row],[Referenca]], 1, 6), "")</f>
        <v/>
      </c>
      <c r="BW70" s="234" t="str">
        <f>IFERROR( VLOOKUP( tblMLK2[[#This Row],[Referenca Prihod]], tblVrstaPrihoda[], 2, 0), "")</f>
        <v/>
      </c>
      <c r="BX70" s="234" t="str">
        <f>IF( tblMLK2[[#This Row],[Javni prihod = Da]], MID( tblMLK2[[#This Row],[Referenca]], 7, 1), "")</f>
        <v/>
      </c>
      <c r="BY70" s="234" t="str">
        <f>IF( ISNUMBER( VALUE( MID( tblMLK2[[#This Row],[Referenca]], 8, 3))), MID( tblMLK2[[#This Row],[Referenca]], 8, 3), "")</f>
        <v/>
      </c>
      <c r="BZ70" s="234" t="str">
        <f>IF( tblMLK2[[#This Row],[Javni prihod = Da]], IFERROR( VLOOKUP( tblMLK2[[#This Row],[Referenca Opština Broj]], tblTrezorOpstine[[Šifra opštine]:[Tip]], 2, 0), ""), "")</f>
        <v/>
      </c>
      <c r="CA70" s="234" t="str">
        <f>IF( tblMLK2[[#This Row],[Javni prihod = Da]], LEFT( tblMLK2[[#This Row],[Napomena]], 7), "")</f>
        <v/>
      </c>
      <c r="CB70" s="235" t="str">
        <f>IF( tblMLK2[[#This Row],[Javni prihod = Da]], IF( tblMLK2[[#This Row],[Povjerilac Tip]] = "Republika Srpska", ISNUMBER( MATCH( CONCATENATE( tblMLK2[[#This Row],[Referenca Prihod]], "-", tblMLK2[[#This Row],[Nepomena Budzetska Organizacija]]), tblNapomenaBudzetKorisnik[Kontrola napomene], 0)), IF( tblMLK2[[#This Row],[Povjerilac Tip]] = "Opština", ISNUMBER( MATCH( CONCATENATE( tblMLK2[[#This Row],[Referenca Opština Broj]], "-", tblMLK2[[#This Row],[Nepomena Budzetska Organizacija]]), tblNapomenaOpstinaKorisnik[Kontrola napomene], 0)))), "")</f>
        <v/>
      </c>
      <c r="CC70" s="235" t="str">
        <f>IF( AND( tblMLK2[[#This Row],[Javni prihod = Da]], _DuznikTip = "Opština"), MID( tblMLK2[[#This Row],[Napomena]], 8, 1), "")</f>
        <v/>
      </c>
      <c r="CD70" s="236" t="str">
        <f>IF( AND( tblMLK2[[#This Row],[Javni prihod = Da]], _DuznikTip = "Opština"), MID( tblMLK2[[#This Row],[Napomena]], 9, 13), "")</f>
        <v/>
      </c>
      <c r="CE70" s="236" t="b">
        <f>IF( LEN( tblMLK2[[#This Row],[Napomena JIB Budeztske Organizacije]]) = 13,  VALUE( RIGHT( tblMLK2[[#This Row],[Napomena JIB Budeztske Organizacije]], 1)) = IF( 11 - MOD( SUMPRODUCT( {7;6;5;4;3;2;7;6;5;4;3;2}, VALUE( MID( tblMLK2[[#This Row],[Napomena JIB Budeztske Organizacije]], {1;2;3;4;5;6;7;8;9;10;11;12}, 1))), 11) &gt;= 10, 0, 11 - MOD( SUMPRODUCT( {7;6;5;4;3;2;7;6;5;4;3;2}, VALUE( MID( tblMLK2[[#This Row],[Napomena JIB Budeztske Organizacije]], {1;2;3;4;5;6;7;8;9;10;11;12}, 1))), 11)), TRUE)</f>
        <v>1</v>
      </c>
    </row>
    <row r="71" spans="1:83" ht="11.25" customHeight="1" collapsed="1" x14ac:dyDescent="0.2"/>
    <row r="72" spans="1:83" x14ac:dyDescent="0.2">
      <c r="D72" s="237" t="s">
        <v>127</v>
      </c>
      <c r="L72" s="20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238"/>
      <c r="AG72" s="13"/>
      <c r="AH72" s="13"/>
      <c r="AI72" s="13"/>
    </row>
    <row r="73" spans="1:83" ht="1.5" customHeight="1" x14ac:dyDescent="0.2">
      <c r="C73" s="239"/>
      <c r="D73" s="240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</row>
    <row r="74" spans="1:83" ht="22.5" customHeight="1" x14ac:dyDescent="0.2">
      <c r="B74" s="242" t="str">
        <f>IF( NOT( AK74), AK$1, IF( NOT( $AL74), AL$1, AM$1))</f>
        <v>Nepotpun unos.</v>
      </c>
      <c r="D74" s="243" t="s">
        <v>128</v>
      </c>
      <c r="E74" s="13"/>
      <c r="F74" s="244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C74"/>
      <c r="AD74"/>
      <c r="AE74"/>
      <c r="AF74"/>
      <c r="AG74"/>
      <c r="AH74"/>
      <c r="AI74"/>
      <c r="AK74" s="62" t="b">
        <f>LEN(AM74) &gt; 0</f>
        <v>0</v>
      </c>
      <c r="AL74" s="62" t="b">
        <f>F74 &lt;&gt; ""</f>
        <v>0</v>
      </c>
      <c r="AM74" s="246" t="str">
        <f>CONCATENATE( F74)</f>
        <v/>
      </c>
    </row>
    <row r="75" spans="1:83" ht="1.5" customHeight="1" x14ac:dyDescent="0.2">
      <c r="B75" s="242"/>
      <c r="D75" s="247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C75"/>
      <c r="AD75"/>
      <c r="AE75"/>
      <c r="AF75"/>
      <c r="AG75"/>
      <c r="AH75"/>
      <c r="AI75"/>
      <c r="AK75" s="248"/>
      <c r="AL75" s="248"/>
      <c r="AM75" s="249"/>
    </row>
    <row r="76" spans="1:83" x14ac:dyDescent="0.2">
      <c r="B76" s="242"/>
      <c r="D76" s="250" t="s">
        <v>130</v>
      </c>
      <c r="E76" s="13"/>
      <c r="F76" s="242" t="s">
        <v>75</v>
      </c>
      <c r="G76" s="242"/>
      <c r="H76" s="242"/>
      <c r="I76" s="242" t="s">
        <v>76</v>
      </c>
      <c r="J76" s="242"/>
      <c r="K76" s="242"/>
      <c r="L76" s="242" t="s">
        <v>77</v>
      </c>
      <c r="M76" s="242"/>
      <c r="N76" s="242"/>
      <c r="O76" s="242"/>
      <c r="P76" s="242"/>
      <c r="Q76" s="242" t="s">
        <v>131</v>
      </c>
      <c r="R76" s="242"/>
      <c r="S76" s="242"/>
      <c r="T76" s="242" t="s">
        <v>132</v>
      </c>
      <c r="U76" s="242"/>
      <c r="V76" s="13"/>
      <c r="W76" s="242"/>
      <c r="X76" s="242"/>
      <c r="Y76" s="242"/>
      <c r="Z76" s="242"/>
      <c r="AC76"/>
      <c r="AD76"/>
      <c r="AE76"/>
      <c r="AF76"/>
      <c r="AG76"/>
      <c r="AH76"/>
      <c r="AI76"/>
      <c r="AK76" s="248"/>
      <c r="AL76" s="248"/>
      <c r="AM76" s="249"/>
    </row>
    <row r="77" spans="1:83" ht="22.5" customHeight="1" x14ac:dyDescent="0.2">
      <c r="B77" s="242" t="str">
        <f>IF( NOT( AK77), AK$1, IF( NOT( $AL77), AL$1, AM$1))</f>
        <v>Nepotpun unos.</v>
      </c>
      <c r="D77" s="251"/>
      <c r="E77" s="13"/>
      <c r="F77" s="252"/>
      <c r="G77" s="252"/>
      <c r="H77" s="13" t="s">
        <v>133</v>
      </c>
      <c r="I77" s="252"/>
      <c r="J77" s="252"/>
      <c r="K77" s="13" t="s">
        <v>133</v>
      </c>
      <c r="L77" s="252"/>
      <c r="M77" s="252"/>
      <c r="N77" s="252"/>
      <c r="O77" s="252"/>
      <c r="P77" s="13" t="s">
        <v>8</v>
      </c>
      <c r="Q77" s="252"/>
      <c r="R77" s="252"/>
      <c r="S77" s="13" t="s">
        <v>134</v>
      </c>
      <c r="T77" s="252"/>
      <c r="U77" s="252"/>
      <c r="V77" s="7"/>
      <c r="W77" s="13"/>
      <c r="X77" s="13"/>
      <c r="Y77" s="13"/>
      <c r="Z77" s="13"/>
      <c r="AC77"/>
      <c r="AD77"/>
      <c r="AE77"/>
      <c r="AF77"/>
      <c r="AG77"/>
      <c r="AH77"/>
      <c r="AI77"/>
      <c r="AK77" s="62" t="b">
        <f>AND( F77 &lt;&gt; "", I77 &lt;&gt; "", L77 &lt;&gt; "", AK80)</f>
        <v>0</v>
      </c>
      <c r="AL77" s="62" t="b">
        <f>AND( IF( AK77, TEXT( DATE( L77, I77, F77), "dd.mm.yyyy" ) = TEXT( TEXT( F77, "00") &amp; "." &amp; TEXT( I77, "00") &amp;"." &amp; L77, "dd.mm.yyyy"), FALSE), AL80)</f>
        <v>0</v>
      </c>
      <c r="AM77" s="253" t="str">
        <f>IF( AL77, TEXT( DATE( L77, I77, F77), "dd.mm.yyyy"), "")</f>
        <v/>
      </c>
      <c r="AN77" s="47">
        <f>IF( AL77, DATE( L77, I77, F77), 0)</f>
        <v>0</v>
      </c>
    </row>
    <row r="78" spans="1:83" ht="1.5" customHeight="1" x14ac:dyDescent="0.2">
      <c r="B78" s="242"/>
      <c r="D78" s="243"/>
      <c r="E78" s="13"/>
      <c r="F78" s="7"/>
      <c r="G78" s="7"/>
      <c r="H78" s="7"/>
      <c r="I78" s="7"/>
      <c r="J78" s="7"/>
      <c r="K78" s="7"/>
      <c r="L78" s="7"/>
      <c r="M78" s="7"/>
      <c r="N78" s="7"/>
      <c r="O78" s="7"/>
      <c r="P78" s="13"/>
      <c r="Q78" s="13"/>
      <c r="R78" s="7"/>
      <c r="S78" s="7"/>
      <c r="T78" s="7"/>
      <c r="U78" s="7"/>
      <c r="V78" s="7"/>
      <c r="W78" s="13"/>
      <c r="X78" s="13"/>
      <c r="Y78" s="13"/>
      <c r="Z78" s="13"/>
      <c r="AC78"/>
      <c r="AD78"/>
      <c r="AE78"/>
      <c r="AF78"/>
      <c r="AG78"/>
      <c r="AH78"/>
      <c r="AI78"/>
      <c r="AK78" s="254"/>
      <c r="AL78" s="254"/>
      <c r="AM78" s="255"/>
    </row>
    <row r="79" spans="1:83" hidden="1" x14ac:dyDescent="0.2">
      <c r="B79" s="242"/>
      <c r="D79" s="251" t="s">
        <v>135</v>
      </c>
      <c r="E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13"/>
      <c r="X79" s="13"/>
      <c r="Y79" s="13"/>
      <c r="Z79" s="13"/>
      <c r="AC79"/>
      <c r="AD79"/>
      <c r="AE79"/>
      <c r="AF79"/>
      <c r="AG79"/>
      <c r="AH79"/>
      <c r="AI79"/>
      <c r="AK79" s="254"/>
      <c r="AL79" s="254"/>
      <c r="AM79" s="255"/>
    </row>
    <row r="80" spans="1:83" ht="22.5" hidden="1" customHeight="1" x14ac:dyDescent="0.2">
      <c r="B80" s="242"/>
      <c r="D80" s="251"/>
      <c r="E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13"/>
      <c r="X80" s="13"/>
      <c r="Y80" s="13"/>
      <c r="Z80" s="13"/>
      <c r="AC80"/>
      <c r="AD80"/>
      <c r="AE80"/>
      <c r="AF80"/>
      <c r="AG80"/>
      <c r="AH80"/>
      <c r="AI80"/>
      <c r="AK80" s="62" t="b">
        <f>AND( Q77 &lt;&gt; "", T77 &lt;&gt; "")</f>
        <v>0</v>
      </c>
      <c r="AL80" s="62" t="b">
        <f>IF( AK80, TEXT( TIME( Q77, T77, 0),  "hh:mm" ) = TEXT( TEXT( Q77, "00") &amp; ":" &amp; TEXT( T77, "00"), "hh:mm"), FALSE)</f>
        <v>0</v>
      </c>
      <c r="AM80" s="253" t="str">
        <f>IF( AL80, TEXT( TIME( Q77, T77, 0), "hh.mm"), "")</f>
        <v/>
      </c>
    </row>
    <row r="81" spans="2:39" ht="1.5" customHeight="1" x14ac:dyDescent="0.2">
      <c r="B81" s="242"/>
      <c r="D81" s="247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K81" s="248"/>
      <c r="AL81" s="248"/>
      <c r="AM81" s="249"/>
    </row>
    <row r="82" spans="2:39" ht="19.5" customHeight="1" x14ac:dyDescent="0.2">
      <c r="B82" s="242"/>
      <c r="D82" s="243" t="s">
        <v>136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K82" s="242"/>
      <c r="AL82" s="242"/>
      <c r="AM82" s="7"/>
    </row>
    <row r="83" spans="2:39" ht="1.5" customHeight="1" x14ac:dyDescent="0.2">
      <c r="B83" s="242"/>
      <c r="D83" s="247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K83" s="242"/>
      <c r="AL83" s="242"/>
      <c r="AM83" s="7"/>
    </row>
    <row r="84" spans="2:39" ht="37.5" customHeight="1" x14ac:dyDescent="0.2">
      <c r="B84" s="242" t="str">
        <f>IF( NOT( AK84), AK$1, IF( NOT( $AL84), AL$1, AM$1))</f>
        <v>Nepotpun unos.</v>
      </c>
      <c r="D84" s="256" t="s">
        <v>137</v>
      </c>
      <c r="E84" s="13"/>
      <c r="F84" s="257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B84" s="42" t="s">
        <v>138</v>
      </c>
      <c r="AK84" s="62" t="b">
        <f>LEN(AM84) &gt; 0</f>
        <v>0</v>
      </c>
      <c r="AL84" s="62" t="b">
        <f>AND( ISNUMBER( SEARCH( " ", F84)), F84 &lt;&gt; "")</f>
        <v>0</v>
      </c>
      <c r="AM84" s="246" t="str">
        <f>CONCATENATE( F84)</f>
        <v/>
      </c>
    </row>
    <row r="85" spans="2:39" ht="1.5" customHeight="1" x14ac:dyDescent="0.2">
      <c r="D85" s="27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97" spans="4:4" x14ac:dyDescent="0.2">
      <c r="D97" s="66"/>
    </row>
    <row r="98" spans="4:4" x14ac:dyDescent="0.2">
      <c r="D98" s="66"/>
    </row>
  </sheetData>
  <sheetProtection password="832E" sheet="1" objects="1" scenarios="1" selectLockedCells="1"/>
  <dataConsolidate/>
  <mergeCells count="28">
    <mergeCell ref="D79:D80"/>
    <mergeCell ref="F84:Z84"/>
    <mergeCell ref="F74:Z74"/>
    <mergeCell ref="D76:D77"/>
    <mergeCell ref="F77:G77"/>
    <mergeCell ref="I77:J77"/>
    <mergeCell ref="L77:O77"/>
    <mergeCell ref="Q77:R77"/>
    <mergeCell ref="T77:U77"/>
    <mergeCell ref="BS18:CE18"/>
    <mergeCell ref="D19:M19"/>
    <mergeCell ref="N19:Z19"/>
    <mergeCell ref="AC19:AE19"/>
    <mergeCell ref="BT19:BU19"/>
    <mergeCell ref="BV19:BZ19"/>
    <mergeCell ref="CA19:CE19"/>
    <mergeCell ref="AV18:AX18"/>
    <mergeCell ref="AY18:AZ18"/>
    <mergeCell ref="BA18:BD18"/>
    <mergeCell ref="BE18:BH18"/>
    <mergeCell ref="BI18:BM18"/>
    <mergeCell ref="BP18:BQ18"/>
    <mergeCell ref="F11:Z11"/>
    <mergeCell ref="F16:Z16"/>
    <mergeCell ref="AC18:AE18"/>
    <mergeCell ref="AG18:AH18"/>
    <mergeCell ref="AP18:AR18"/>
    <mergeCell ref="AS18:AU18"/>
  </mergeCells>
  <conditionalFormatting sqref="AC16">
    <cfRule type="expression" dxfId="123" priority="2" stopIfTrue="1">
      <formula>$B14&lt;&gt;$AM$1</formula>
    </cfRule>
  </conditionalFormatting>
  <conditionalFormatting sqref="BS21:BS70 AN21:BO70">
    <cfRule type="expression" dxfId="122" priority="1">
      <formula>IF( $AM21, FALSE, NOT(AN21))</formula>
    </cfRule>
  </conditionalFormatting>
  <conditionalFormatting sqref="B9:B18 B21:B84">
    <cfRule type="expression" dxfId="121" priority="3" stopIfTrue="1">
      <formula>$B9&lt;&gt;$AM$1</formula>
    </cfRule>
  </conditionalFormatting>
  <dataValidations count="17">
    <dataValidation type="list" allowBlank="1" showInputMessage="1" showErrorMessage="1" errorTitle="Neispravan iznos" error="Izaberite/unesite Da ili Ne." prompt="Ako je kolona 7 = Da onda se u kolonu Referenca obavezno unosi vrsta javnog prihoda/šifra opštine (npr. 711211/002). _x000a_Ukoliko želite da unesete neki dodatni podatak unosite ga nakon šifre opštine (npr. 711211/002/juli2016)." sqref="AH21:AH70">
      <formula1>$AU$2:$AU$3</formula1>
    </dataValidation>
    <dataValidation type="list" allowBlank="1" showInputMessage="1" showErrorMessage="1" errorTitle="Neispravan iznos" error="Izaberite/unesite Da ili Ne." prompt="Ako se prijavljuje avansna obaveza (kolona 6 = Da), ne unosi se datum u rok dospijeća. " sqref="AG21:AG70">
      <formula1>$AU$2:$AU$3</formula1>
    </dataValidation>
    <dataValidation allowBlank="1" prompt="Obaveze prema subjektima koji nisu učesnici sistema će biti preskočene." sqref="E21:M70"/>
    <dataValidation type="textLength" allowBlank="1" showInputMessage="1" showErrorMessage="1" error="Maksimalna dužina je 100 karaktera." prompt="Ako je kolona 7 = Da onda se u kolonu Napomena obavezno unosi šifra odgovarajuće budžetske organizacije (npr. 9999999). Ukoliko želite da unesete neki dodatni podatak unosite ga nakon šifre budžetske organizacije (npr. 9999999/1565165165)." sqref="AJ21:AJ70">
      <formula1>1</formula1>
      <formula2>100</formula2>
    </dataValidation>
    <dataValidation type="whole" allowBlank="1" showInputMessage="1" showErrorMessage="1" errorTitle="Neispravan unos." error="Godina mora biti u opsegu 2000 - 2030." sqref="AE21:AE70">
      <formula1>2000</formula1>
      <formula2>2030</formula2>
    </dataValidation>
    <dataValidation type="whole" allowBlank="1" showInputMessage="1" showErrorMessage="1" errorTitle="Neispravan unos." error="Unesite cijeli broj za dan u mjesecu." prompt="Ako se prijavljuje avansna obaveza (kolona 6 = Da), ne unosi se datum u rok dospijeća." sqref="AC21:AC70">
      <formula1>1</formula1>
      <formula2>31</formula2>
    </dataValidation>
    <dataValidation allowBlank="1" showInputMessage="1" showErrorMessage="1" prompt="Obaveze prema subjektima koji nisu učesnici sistema će biti preskočene." sqref="D21:D70"/>
    <dataValidation type="whole" showErrorMessage="1" errorTitle="Neispravan unos!" error="Popunite krajnji datum isteka i unesite cijeli broj za godinu." sqref="L77:O77">
      <formula1>YEAR(_VersionDate)-1</formula1>
      <formula2>YEAR(_VersionDate)+10</formula2>
    </dataValidation>
    <dataValidation type="whole" allowBlank="1" showErrorMessage="1" errorTitle="Neispravan unos!" error="Unesite cijeli broj za mjesec._x000a_Od 1 do 12." sqref="I77:J77">
      <formula1>1</formula1>
      <formula2>12</formula2>
    </dataValidation>
    <dataValidation type="whole" allowBlank="1" showErrorMessage="1" errorTitle="Neispravan unos!" error="Unesite cijeli broj za dan u mjesecu." sqref="F77:G77">
      <formula1>1</formula1>
      <formula2>31</formula2>
    </dataValidation>
    <dataValidation type="whole" allowBlank="1" showInputMessage="1" showErrorMessage="1" errorTitle="Neispravan unos!" error="Unesite cijeli broj od 0 do 9." prompt="Sve podatke unesite putem tastature, bez opcija Copy/Paste." sqref="N21:N70">
      <formula1>0</formula1>
      <formula2>9</formula2>
    </dataValidation>
    <dataValidation type="decimal" operator="greaterThanOrEqual" allowBlank="1" showInputMessage="1" showErrorMessage="1" errorTitle="Pogrešan unos." error="Potrebno je unijeti pozitivan broj sa najviše dva decimalna mjesta." prompt="Unesite pozitivan broj sa najviše dva decimalna mjesta." sqref="AB21:AB70">
      <formula1>0.01</formula1>
    </dataValidation>
    <dataValidation type="whole" allowBlank="1" showErrorMessage="1" errorTitle="Neispravan unos!" error="Unesite cijeli broj od 0 do 23." sqref="Q77:R77">
      <formula1>0</formula1>
      <formula2>23</formula2>
    </dataValidation>
    <dataValidation type="whole" allowBlank="1" showErrorMessage="1" errorTitle="Neispravan unos!" error="Unesite cijeli broj od 0 do 59." sqref="T77:U77">
      <formula1>0</formula1>
      <formula2>59</formula2>
    </dataValidation>
    <dataValidation type="whole" allowBlank="1" showErrorMessage="1" errorTitle="Neispravan unos!" error="Unesite cijeli broj od 0 do 9." sqref="M5:O5 F9:R9 W14:X14 N14:U14 J14:L14 F14:H14 Q5 F5:K5 O21:Z70">
      <formula1>0</formula1>
      <formula2>9</formula2>
    </dataValidation>
    <dataValidation type="textLength" allowBlank="1" showInputMessage="1" showErrorMessage="1" errorTitle="Neispravna referenca" error="Raferenca je obavezna. Maksimalna dužina je 60 karaktera." prompt="Ako je kolona 7 = Da onda se  u kolonu Referenca obavezno unosi vrsta javnog prihoda/šifra opštine (npr. 711211/002). Ukoliko želite da unesete neki dodatni podatak unosite ga nakon šifre opštine (npr. 711211/002/juli2016)." sqref="AI21:AI70">
      <formula1>1</formula1>
      <formula2>60</formula2>
    </dataValidation>
    <dataValidation type="whole" allowBlank="1" showInputMessage="1" showErrorMessage="1" errorTitle="Neispravan unos." error="Unesite cijeli broj za mjesec._x000a_Od 1 do 12." sqref="AD21:AD70">
      <formula1>1</formula1>
      <formula2>12</formula2>
    </dataValidation>
  </dataValidations>
  <pageMargins left="0.27559055118110237" right="0.27559055118110237" top="0.51181102362204722" bottom="0.51181102362204722" header="0.19685039370078741" footer="0.19685039370078741"/>
  <pageSetup paperSize="9" scale="49" fitToWidth="2" fitToHeight="2" orientation="landscape" r:id="rId1"/>
  <headerFooter>
    <oddHeader>&amp;L&amp;14Jedinstveni sistem za multilateralne kompenzacije i cesije&amp;C&amp;20Obrazac za prijavu obaveza (&amp;"Tahoma,Bold"MLK-2&amp;"Tahoma,Regular")&amp;R&amp;14Banjalučka berza hartija od vrijednosti a.d. Banja Luka</oddHeader>
    <oddFooter>&amp;R&amp;14Strana &amp;P od &amp;N</oddFooter>
  </headerFooter>
  <rowBreaks count="1" manualBreakCount="1">
    <brk id="45" min="2" max="42" man="1"/>
  </rowBreak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B1:AL1230"/>
  <sheetViews>
    <sheetView showGridLines="0" showRowColHeader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ColWidth="0" defaultRowHeight="15" x14ac:dyDescent="0.2"/>
  <cols>
    <col min="1" max="1" width="4.44140625" style="260" customWidth="1"/>
    <col min="2" max="2" width="23.5546875" style="260" customWidth="1"/>
    <col min="3" max="3" width="4.44140625" style="260" customWidth="1"/>
    <col min="4" max="4" width="15.44140625" style="260" customWidth="1"/>
    <col min="5" max="5" width="66.44140625" style="260" customWidth="1"/>
    <col min="6" max="6" width="11.33203125" style="260" customWidth="1"/>
    <col min="7" max="7" width="19.44140625" style="260" bestFit="1" customWidth="1"/>
    <col min="8" max="8" width="12.88671875" style="260" customWidth="1"/>
    <col min="9" max="9" width="4.44140625" style="260" customWidth="1"/>
    <col min="10" max="10" width="9.109375" style="259" customWidth="1"/>
    <col min="11" max="11" width="41.6640625" style="259" customWidth="1"/>
    <col min="12" max="12" width="12.44140625" style="259" customWidth="1"/>
    <col min="13" max="13" width="30" style="259" customWidth="1"/>
    <col min="14" max="14" width="15.44140625" customWidth="1"/>
    <col min="15" max="15" width="4.44140625" style="259" customWidth="1"/>
    <col min="16" max="16" width="15.5546875" style="260" customWidth="1"/>
    <col min="17" max="17" width="33.6640625" style="260" customWidth="1"/>
    <col min="18" max="18" width="7.6640625" style="260" bestFit="1" customWidth="1"/>
    <col min="19" max="19" width="14.5546875" style="260" bestFit="1" customWidth="1"/>
    <col min="20" max="20" width="4.44140625" style="260" customWidth="1"/>
    <col min="21" max="21" width="12.6640625" style="260" bestFit="1" customWidth="1"/>
    <col min="22" max="22" width="14.5546875" style="260" bestFit="1" customWidth="1"/>
    <col min="23" max="23" width="107.21875" style="260" customWidth="1"/>
    <col min="24" max="24" width="4.44140625" style="260" customWidth="1"/>
    <col min="25" max="25" width="11.109375" style="260" customWidth="1"/>
    <col min="26" max="26" width="83.44140625" style="260" bestFit="1" customWidth="1"/>
    <col min="27" max="27" width="15.33203125" style="260" customWidth="1"/>
    <col min="28" max="28" width="60.88671875" style="260" customWidth="1"/>
    <col min="29" max="29" width="15.21875" style="260" hidden="1" customWidth="1"/>
    <col min="30" max="30" width="4.44140625" style="260" customWidth="1"/>
    <col min="31" max="31" width="11.33203125" style="260" customWidth="1"/>
    <col min="32" max="32" width="18.6640625" style="260" customWidth="1"/>
    <col min="33" max="33" width="13.5546875" style="260" customWidth="1"/>
    <col min="34" max="34" width="77.77734375" style="260" bestFit="1" customWidth="1"/>
    <col min="35" max="35" width="16.109375" style="260" hidden="1" customWidth="1"/>
    <col min="36" max="36" width="4.5546875" style="260" customWidth="1"/>
    <col min="37" max="37" width="9.5546875" style="260" hidden="1"/>
    <col min="38" max="38" width="14.5546875" style="260" hidden="1"/>
    <col min="39" max="16384" width="8.88671875" style="260" hidden="1"/>
  </cols>
  <sheetData>
    <row r="1" spans="2:38" x14ac:dyDescent="0.2">
      <c r="B1" s="259"/>
      <c r="D1" s="261"/>
      <c r="J1" s="261"/>
      <c r="N1" s="259"/>
      <c r="P1" s="261"/>
      <c r="U1" s="261"/>
      <c r="V1" s="262"/>
      <c r="Y1" s="261"/>
    </row>
    <row r="2" spans="2:38" ht="45" x14ac:dyDescent="0.2">
      <c r="B2" s="263" t="s">
        <v>139</v>
      </c>
      <c r="D2" s="264" t="s">
        <v>17</v>
      </c>
      <c r="E2" s="264" t="s">
        <v>140</v>
      </c>
      <c r="F2" s="264" t="s">
        <v>141</v>
      </c>
      <c r="G2" s="264" t="s">
        <v>142</v>
      </c>
      <c r="H2" s="264" t="s">
        <v>143</v>
      </c>
      <c r="J2" s="264" t="s">
        <v>144</v>
      </c>
      <c r="K2" s="264" t="s">
        <v>145</v>
      </c>
      <c r="L2" s="264" t="s">
        <v>141</v>
      </c>
      <c r="M2" s="264" t="s">
        <v>142</v>
      </c>
      <c r="N2" s="264" t="s">
        <v>143</v>
      </c>
      <c r="P2" s="264" t="s">
        <v>17</v>
      </c>
      <c r="Q2" s="264" t="s">
        <v>146</v>
      </c>
      <c r="R2" s="264" t="s">
        <v>16</v>
      </c>
      <c r="S2" s="264" t="s">
        <v>15</v>
      </c>
      <c r="U2" s="264" t="s">
        <v>147</v>
      </c>
      <c r="V2" s="264" t="s">
        <v>148</v>
      </c>
      <c r="W2" s="264" t="s">
        <v>149</v>
      </c>
      <c r="Y2" s="264" t="s">
        <v>147</v>
      </c>
      <c r="Z2" s="264" t="s">
        <v>149</v>
      </c>
      <c r="AA2" s="264" t="s">
        <v>150</v>
      </c>
      <c r="AB2" s="264" t="s">
        <v>151</v>
      </c>
      <c r="AC2" s="265" t="s">
        <v>152</v>
      </c>
      <c r="AE2" s="265" t="s">
        <v>16</v>
      </c>
      <c r="AF2" s="265" t="s">
        <v>153</v>
      </c>
      <c r="AG2" s="265" t="s">
        <v>154</v>
      </c>
      <c r="AH2" s="265" t="s">
        <v>155</v>
      </c>
      <c r="AI2" s="265" t="s">
        <v>152</v>
      </c>
      <c r="AK2" s="266" t="s">
        <v>156</v>
      </c>
      <c r="AL2" s="266" t="s">
        <v>157</v>
      </c>
    </row>
    <row r="3" spans="2:38" x14ac:dyDescent="0.2">
      <c r="B3" s="267" t="s">
        <v>158</v>
      </c>
      <c r="D3" s="268" t="s">
        <v>159</v>
      </c>
      <c r="E3" t="s">
        <v>160</v>
      </c>
      <c r="F3" t="s">
        <v>129</v>
      </c>
      <c r="G3" t="s">
        <v>161</v>
      </c>
      <c r="H3" t="s">
        <v>162</v>
      </c>
      <c r="J3" s="269">
        <v>101</v>
      </c>
      <c r="K3" s="259" t="s">
        <v>163</v>
      </c>
      <c r="L3" s="259" t="s">
        <v>164</v>
      </c>
      <c r="M3" s="259" t="s">
        <v>165</v>
      </c>
      <c r="N3" s="259" t="s">
        <v>166</v>
      </c>
      <c r="P3" s="270" t="s">
        <v>31</v>
      </c>
      <c r="Q3" s="271" t="s">
        <v>167</v>
      </c>
      <c r="R3" s="272"/>
      <c r="S3" s="272" t="s">
        <v>168</v>
      </c>
      <c r="U3" s="273" t="s">
        <v>169</v>
      </c>
      <c r="V3" s="260" t="s">
        <v>168</v>
      </c>
      <c r="W3" s="260" t="s">
        <v>170</v>
      </c>
      <c r="Y3" s="260" t="s">
        <v>169</v>
      </c>
      <c r="Z3" s="260" t="s">
        <v>170</v>
      </c>
      <c r="AA3" s="260" t="s">
        <v>171</v>
      </c>
      <c r="AB3" s="260" t="s">
        <v>172</v>
      </c>
      <c r="AC3" s="260" t="str">
        <f>CONCATENATE( tblNapomenaBudzetKorisnik[[#This Row],[Vrsta prihoda]], "-", tblNapomenaBudzetKorisnik[[#This Row],[Šifra budžetskog korisnika]])</f>
        <v>711111-9999999</v>
      </c>
      <c r="AE3" s="260" t="s">
        <v>173</v>
      </c>
      <c r="AF3" s="260" t="s">
        <v>174</v>
      </c>
      <c r="AG3" s="274" t="s">
        <v>175</v>
      </c>
      <c r="AH3" s="260" t="s">
        <v>176</v>
      </c>
      <c r="AI3" s="260" t="str">
        <f>CONCATENATE(  tblNapomenaOpstinaKorisnik[[#This Row],[Šifra opštine]], "-", tblNapomenaOpstinaKorisnik[[#This Row],[Šifra budžetske organizacije]])</f>
        <v>001-0001110</v>
      </c>
      <c r="AK3" s="260">
        <v>0</v>
      </c>
      <c r="AL3" s="260" t="s">
        <v>37</v>
      </c>
    </row>
    <row r="4" spans="2:38" x14ac:dyDescent="0.2">
      <c r="B4" s="267" t="s">
        <v>177</v>
      </c>
      <c r="D4" s="268" t="s">
        <v>178</v>
      </c>
      <c r="E4" t="s">
        <v>179</v>
      </c>
      <c r="F4" t="s">
        <v>129</v>
      </c>
      <c r="G4" t="s">
        <v>180</v>
      </c>
      <c r="H4" t="s">
        <v>181</v>
      </c>
      <c r="J4" s="269">
        <v>102</v>
      </c>
      <c r="K4" s="259" t="s">
        <v>182</v>
      </c>
      <c r="L4" s="259" t="s">
        <v>164</v>
      </c>
      <c r="M4" s="259" t="s">
        <v>183</v>
      </c>
      <c r="N4" s="259" t="s">
        <v>184</v>
      </c>
      <c r="P4" s="260" t="s">
        <v>185</v>
      </c>
      <c r="Q4" s="260" t="s">
        <v>25</v>
      </c>
      <c r="R4" s="260" t="s">
        <v>186</v>
      </c>
      <c r="S4" s="260" t="s">
        <v>153</v>
      </c>
      <c r="U4" s="273" t="s">
        <v>187</v>
      </c>
      <c r="V4" s="260" t="s">
        <v>168</v>
      </c>
      <c r="W4" s="260" t="s">
        <v>188</v>
      </c>
      <c r="Y4" s="260" t="s">
        <v>187</v>
      </c>
      <c r="Z4" s="260" t="s">
        <v>189</v>
      </c>
      <c r="AA4" s="260" t="s">
        <v>171</v>
      </c>
      <c r="AB4" s="260" t="s">
        <v>172</v>
      </c>
      <c r="AC4" s="260" t="str">
        <f>CONCATENATE( tblNapomenaBudzetKorisnik[[#This Row],[Vrsta prihoda]], "-", tblNapomenaBudzetKorisnik[[#This Row],[Šifra budžetskog korisnika]])</f>
        <v>711112-9999999</v>
      </c>
      <c r="AE4" s="260" t="s">
        <v>173</v>
      </c>
      <c r="AF4" s="260" t="s">
        <v>174</v>
      </c>
      <c r="AG4" s="274" t="s">
        <v>190</v>
      </c>
      <c r="AH4" s="260" t="s">
        <v>191</v>
      </c>
      <c r="AI4" s="260" t="str">
        <f>CONCATENATE(  tblNapomenaOpstinaKorisnik[[#This Row],[Šifra opštine]], "-", tblNapomenaOpstinaKorisnik[[#This Row],[Šifra budžetske organizacije]])</f>
        <v>001-0001120</v>
      </c>
      <c r="AK4" s="260">
        <v>1</v>
      </c>
      <c r="AL4" s="260" t="s">
        <v>51</v>
      </c>
    </row>
    <row r="5" spans="2:38" x14ac:dyDescent="0.2">
      <c r="B5" s="267" t="s">
        <v>192</v>
      </c>
      <c r="D5" s="268" t="s">
        <v>193</v>
      </c>
      <c r="E5" t="s">
        <v>194</v>
      </c>
      <c r="F5" t="s">
        <v>129</v>
      </c>
      <c r="G5" t="s">
        <v>195</v>
      </c>
      <c r="H5" t="s">
        <v>196</v>
      </c>
      <c r="J5" s="269">
        <v>132</v>
      </c>
      <c r="K5" s="259" t="s">
        <v>197</v>
      </c>
      <c r="L5" s="259" t="s">
        <v>198</v>
      </c>
      <c r="M5" s="259" t="s">
        <v>199</v>
      </c>
      <c r="N5" s="259" t="s">
        <v>200</v>
      </c>
      <c r="P5" s="260" t="s">
        <v>201</v>
      </c>
      <c r="Q5" s="260" t="s">
        <v>202</v>
      </c>
      <c r="R5" s="260" t="s">
        <v>173</v>
      </c>
      <c r="S5" s="260" t="s">
        <v>153</v>
      </c>
      <c r="U5" s="273" t="s">
        <v>203</v>
      </c>
      <c r="V5" s="260" t="s">
        <v>168</v>
      </c>
      <c r="W5" s="260" t="s">
        <v>204</v>
      </c>
      <c r="Y5" s="260" t="s">
        <v>203</v>
      </c>
      <c r="Z5" s="260" t="s">
        <v>204</v>
      </c>
      <c r="AA5" s="260" t="s">
        <v>171</v>
      </c>
      <c r="AB5" s="260" t="s">
        <v>172</v>
      </c>
      <c r="AC5" s="260" t="str">
        <f>CONCATENATE( tblNapomenaBudzetKorisnik[[#This Row],[Vrsta prihoda]], "-", tblNapomenaBudzetKorisnik[[#This Row],[Šifra budžetskog korisnika]])</f>
        <v>711211-9999999</v>
      </c>
      <c r="AE5" s="260" t="s">
        <v>173</v>
      </c>
      <c r="AF5" s="260" t="s">
        <v>174</v>
      </c>
      <c r="AG5" s="274" t="s">
        <v>205</v>
      </c>
      <c r="AH5" s="260" t="s">
        <v>206</v>
      </c>
      <c r="AI5" s="260" t="str">
        <f>CONCATENATE(  tblNapomenaOpstinaKorisnik[[#This Row],[Šifra opštine]], "-", tblNapomenaOpstinaKorisnik[[#This Row],[Šifra budžetske organizacije]])</f>
        <v>001-0001125</v>
      </c>
      <c r="AK5" s="260">
        <v>2</v>
      </c>
      <c r="AL5" s="260" t="s">
        <v>38</v>
      </c>
    </row>
    <row r="6" spans="2:38" x14ac:dyDescent="0.2">
      <c r="B6" s="267" t="s">
        <v>207</v>
      </c>
      <c r="D6" s="268" t="s">
        <v>208</v>
      </c>
      <c r="E6" t="s">
        <v>209</v>
      </c>
      <c r="F6" t="s">
        <v>129</v>
      </c>
      <c r="G6" t="s">
        <v>210</v>
      </c>
      <c r="H6" t="s">
        <v>211</v>
      </c>
      <c r="J6" s="269">
        <v>134</v>
      </c>
      <c r="K6" s="259" t="s">
        <v>212</v>
      </c>
      <c r="L6" s="259" t="s">
        <v>213</v>
      </c>
      <c r="M6" s="259" t="s">
        <v>214</v>
      </c>
      <c r="N6" s="259" t="s">
        <v>215</v>
      </c>
      <c r="P6" s="260" t="s">
        <v>216</v>
      </c>
      <c r="Q6" s="260" t="s">
        <v>217</v>
      </c>
      <c r="R6" s="260" t="s">
        <v>218</v>
      </c>
      <c r="S6" s="260" t="s">
        <v>153</v>
      </c>
      <c r="U6" s="273" t="s">
        <v>219</v>
      </c>
      <c r="V6" s="260" t="s">
        <v>168</v>
      </c>
      <c r="W6" s="260" t="s">
        <v>220</v>
      </c>
      <c r="Y6" s="260" t="s">
        <v>219</v>
      </c>
      <c r="Z6" s="260" t="s">
        <v>220</v>
      </c>
      <c r="AA6" s="260" t="s">
        <v>171</v>
      </c>
      <c r="AB6" s="260" t="s">
        <v>172</v>
      </c>
      <c r="AC6" s="260" t="str">
        <f>CONCATENATE( tblNapomenaBudzetKorisnik[[#This Row],[Vrsta prihoda]], "-", tblNapomenaBudzetKorisnik[[#This Row],[Šifra budžetskog korisnika]])</f>
        <v>711212-9999999</v>
      </c>
      <c r="AE6" s="260" t="s">
        <v>173</v>
      </c>
      <c r="AF6" s="260" t="s">
        <v>174</v>
      </c>
      <c r="AG6" s="274" t="s">
        <v>221</v>
      </c>
      <c r="AH6" s="260" t="s">
        <v>222</v>
      </c>
      <c r="AI6" s="260" t="str">
        <f>CONCATENATE(  tblNapomenaOpstinaKorisnik[[#This Row],[Šifra opštine]], "-", tblNapomenaOpstinaKorisnik[[#This Row],[Šifra budžetske organizacije]])</f>
        <v>001-0001130</v>
      </c>
      <c r="AK6" s="260">
        <v>3</v>
      </c>
      <c r="AL6" s="260" t="s">
        <v>223</v>
      </c>
    </row>
    <row r="7" spans="2:38" x14ac:dyDescent="0.2">
      <c r="B7" s="267" t="s">
        <v>224</v>
      </c>
      <c r="D7" s="268" t="s">
        <v>225</v>
      </c>
      <c r="E7" t="s">
        <v>226</v>
      </c>
      <c r="F7" t="s">
        <v>129</v>
      </c>
      <c r="G7" t="s">
        <v>227</v>
      </c>
      <c r="H7" t="s">
        <v>228</v>
      </c>
      <c r="J7" s="269">
        <v>137</v>
      </c>
      <c r="K7" s="259" t="s">
        <v>229</v>
      </c>
      <c r="L7" s="259" t="s">
        <v>164</v>
      </c>
      <c r="M7" s="259" t="s">
        <v>230</v>
      </c>
      <c r="N7" s="259" t="s">
        <v>231</v>
      </c>
      <c r="P7" s="260" t="s">
        <v>232</v>
      </c>
      <c r="Q7" s="260" t="s">
        <v>233</v>
      </c>
      <c r="R7" s="260" t="s">
        <v>234</v>
      </c>
      <c r="S7" s="260" t="s">
        <v>153</v>
      </c>
      <c r="U7" s="273" t="s">
        <v>235</v>
      </c>
      <c r="V7" s="260" t="s">
        <v>168</v>
      </c>
      <c r="W7" s="260" t="s">
        <v>236</v>
      </c>
      <c r="Y7" s="260" t="s">
        <v>235</v>
      </c>
      <c r="Z7" s="260" t="s">
        <v>236</v>
      </c>
      <c r="AA7" s="260" t="s">
        <v>171</v>
      </c>
      <c r="AB7" s="260" t="s">
        <v>172</v>
      </c>
      <c r="AC7" s="260" t="str">
        <f>CONCATENATE( tblNapomenaBudzetKorisnik[[#This Row],[Vrsta prihoda]], "-", tblNapomenaBudzetKorisnik[[#This Row],[Šifra budžetskog korisnika]])</f>
        <v>711213-9999999</v>
      </c>
      <c r="AE7" s="260" t="s">
        <v>173</v>
      </c>
      <c r="AF7" s="260" t="s">
        <v>174</v>
      </c>
      <c r="AG7" s="274" t="s">
        <v>237</v>
      </c>
      <c r="AH7" s="260" t="s">
        <v>238</v>
      </c>
      <c r="AI7" s="260" t="str">
        <f>CONCATENATE(  tblNapomenaOpstinaKorisnik[[#This Row],[Šifra opštine]], "-", tblNapomenaOpstinaKorisnik[[#This Row],[Šifra budžetske organizacije]])</f>
        <v>001-0001140</v>
      </c>
      <c r="AK7" s="260">
        <v>4</v>
      </c>
      <c r="AL7" s="260" t="s">
        <v>40</v>
      </c>
    </row>
    <row r="8" spans="2:38" x14ac:dyDescent="0.2">
      <c r="B8" s="267" t="s">
        <v>239</v>
      </c>
      <c r="D8" s="268" t="s">
        <v>240</v>
      </c>
      <c r="E8" t="s">
        <v>241</v>
      </c>
      <c r="F8" t="s">
        <v>129</v>
      </c>
      <c r="G8" t="s">
        <v>242</v>
      </c>
      <c r="H8" t="s">
        <v>243</v>
      </c>
      <c r="J8" s="269">
        <v>140</v>
      </c>
      <c r="K8" s="259" t="s">
        <v>244</v>
      </c>
      <c r="L8" s="259" t="s">
        <v>164</v>
      </c>
      <c r="M8" s="259" t="s">
        <v>245</v>
      </c>
      <c r="N8" s="259" t="s">
        <v>246</v>
      </c>
      <c r="P8" s="260" t="s">
        <v>247</v>
      </c>
      <c r="Q8" s="260" t="s">
        <v>248</v>
      </c>
      <c r="R8" s="260" t="s">
        <v>249</v>
      </c>
      <c r="S8" s="260" t="s">
        <v>153</v>
      </c>
      <c r="U8" s="273" t="s">
        <v>250</v>
      </c>
      <c r="V8" s="260" t="s">
        <v>168</v>
      </c>
      <c r="W8" s="260" t="s">
        <v>251</v>
      </c>
      <c r="Y8" s="260" t="s">
        <v>250</v>
      </c>
      <c r="Z8" s="260" t="s">
        <v>251</v>
      </c>
      <c r="AA8" s="260" t="s">
        <v>171</v>
      </c>
      <c r="AB8" s="260" t="s">
        <v>172</v>
      </c>
      <c r="AC8" s="260" t="str">
        <f>CONCATENATE( tblNapomenaBudzetKorisnik[[#This Row],[Vrsta prihoda]], "-", tblNapomenaBudzetKorisnik[[#This Row],[Šifra budžetskog korisnika]])</f>
        <v>711311-9999999</v>
      </c>
      <c r="AE8" s="260" t="s">
        <v>173</v>
      </c>
      <c r="AF8" s="260" t="s">
        <v>174</v>
      </c>
      <c r="AG8" s="274" t="s">
        <v>252</v>
      </c>
      <c r="AH8" s="260" t="s">
        <v>253</v>
      </c>
      <c r="AI8" s="260" t="str">
        <f>CONCATENATE(  tblNapomenaOpstinaKorisnik[[#This Row],[Šifra opštine]], "-", tblNapomenaOpstinaKorisnik[[#This Row],[Šifra budžetske organizacije]])</f>
        <v>001-0001150</v>
      </c>
      <c r="AK8" s="260">
        <v>5</v>
      </c>
      <c r="AL8" s="260" t="s">
        <v>34</v>
      </c>
    </row>
    <row r="9" spans="2:38" x14ac:dyDescent="0.2">
      <c r="D9" s="268" t="s">
        <v>254</v>
      </c>
      <c r="E9" t="s">
        <v>255</v>
      </c>
      <c r="F9" t="s">
        <v>129</v>
      </c>
      <c r="G9" t="s">
        <v>256</v>
      </c>
      <c r="H9" t="s">
        <v>257</v>
      </c>
      <c r="J9" s="269">
        <v>141</v>
      </c>
      <c r="K9" s="259" t="s">
        <v>258</v>
      </c>
      <c r="L9" s="259" t="s">
        <v>164</v>
      </c>
      <c r="M9" s="259" t="s">
        <v>259</v>
      </c>
      <c r="N9" s="259" t="s">
        <v>260</v>
      </c>
      <c r="P9" s="260" t="s">
        <v>261</v>
      </c>
      <c r="Q9" s="260" t="s">
        <v>262</v>
      </c>
      <c r="R9" s="260" t="s">
        <v>263</v>
      </c>
      <c r="S9" s="260" t="s">
        <v>153</v>
      </c>
      <c r="U9" s="273" t="s">
        <v>264</v>
      </c>
      <c r="V9" s="260" t="s">
        <v>168</v>
      </c>
      <c r="W9" s="260" t="s">
        <v>265</v>
      </c>
      <c r="Y9" s="260" t="s">
        <v>264</v>
      </c>
      <c r="Z9" s="260" t="s">
        <v>265</v>
      </c>
      <c r="AA9" s="260" t="s">
        <v>171</v>
      </c>
      <c r="AB9" s="260" t="s">
        <v>172</v>
      </c>
      <c r="AC9" s="260" t="str">
        <f>CONCATENATE( tblNapomenaBudzetKorisnik[[#This Row],[Vrsta prihoda]], "-", tblNapomenaBudzetKorisnik[[#This Row],[Šifra budžetskog korisnika]])</f>
        <v>711312-9999999</v>
      </c>
      <c r="AE9" s="260" t="s">
        <v>173</v>
      </c>
      <c r="AF9" s="260" t="s">
        <v>174</v>
      </c>
      <c r="AG9" s="274" t="s">
        <v>266</v>
      </c>
      <c r="AH9" s="260" t="s">
        <v>267</v>
      </c>
      <c r="AI9" s="260" t="str">
        <f>CONCATENATE(  tblNapomenaOpstinaKorisnik[[#This Row],[Šifra opštine]], "-", tblNapomenaOpstinaKorisnik[[#This Row],[Šifra budžetske organizacije]])</f>
        <v>001-0001160</v>
      </c>
      <c r="AK9" s="260">
        <v>6</v>
      </c>
      <c r="AL9" s="260" t="s">
        <v>41</v>
      </c>
    </row>
    <row r="10" spans="2:38" x14ac:dyDescent="0.2">
      <c r="J10" s="269">
        <v>154</v>
      </c>
      <c r="K10" s="259" t="s">
        <v>268</v>
      </c>
      <c r="L10" s="259" t="s">
        <v>164</v>
      </c>
      <c r="M10" s="259" t="s">
        <v>269</v>
      </c>
      <c r="N10" s="259" t="s">
        <v>270</v>
      </c>
      <c r="P10" s="260" t="s">
        <v>271</v>
      </c>
      <c r="Q10" s="260" t="s">
        <v>272</v>
      </c>
      <c r="R10" s="260" t="s">
        <v>273</v>
      </c>
      <c r="S10" s="260" t="s">
        <v>153</v>
      </c>
      <c r="U10" s="273" t="s">
        <v>274</v>
      </c>
      <c r="V10" s="260" t="s">
        <v>168</v>
      </c>
      <c r="W10" s="260" t="s">
        <v>275</v>
      </c>
      <c r="Y10" s="260" t="s">
        <v>274</v>
      </c>
      <c r="Z10" s="260" t="s">
        <v>275</v>
      </c>
      <c r="AA10" s="260" t="s">
        <v>171</v>
      </c>
      <c r="AB10" s="260" t="s">
        <v>172</v>
      </c>
      <c r="AC10" s="260" t="str">
        <f>CONCATENATE( tblNapomenaBudzetKorisnik[[#This Row],[Vrsta prihoda]], "-", tblNapomenaBudzetKorisnik[[#This Row],[Šifra budžetskog korisnika]])</f>
        <v>711313-9999999</v>
      </c>
      <c r="AE10" s="260" t="s">
        <v>173</v>
      </c>
      <c r="AF10" s="260" t="s">
        <v>174</v>
      </c>
      <c r="AG10" s="274" t="s">
        <v>276</v>
      </c>
      <c r="AH10" s="260" t="s">
        <v>277</v>
      </c>
      <c r="AI10" s="260" t="str">
        <f>CONCATENATE(  tblNapomenaOpstinaKorisnik[[#This Row],[Šifra opštine]], "-", tblNapomenaOpstinaKorisnik[[#This Row],[Šifra budžetske organizacije]])</f>
        <v>001-0001190</v>
      </c>
      <c r="AK10" s="260">
        <v>7</v>
      </c>
      <c r="AL10" s="260" t="s">
        <v>278</v>
      </c>
    </row>
    <row r="11" spans="2:38" x14ac:dyDescent="0.2">
      <c r="J11" s="269">
        <v>160</v>
      </c>
      <c r="K11" s="259" t="s">
        <v>279</v>
      </c>
      <c r="L11" s="259" t="s">
        <v>164</v>
      </c>
      <c r="M11" s="259" t="s">
        <v>280</v>
      </c>
      <c r="N11" s="259" t="s">
        <v>281</v>
      </c>
      <c r="P11" s="260" t="s">
        <v>282</v>
      </c>
      <c r="Q11" s="260" t="s">
        <v>283</v>
      </c>
      <c r="R11" s="260" t="s">
        <v>284</v>
      </c>
      <c r="S11" s="260" t="s">
        <v>153</v>
      </c>
      <c r="U11" s="273" t="s">
        <v>285</v>
      </c>
      <c r="V11" s="260" t="s">
        <v>168</v>
      </c>
      <c r="W11" s="260" t="s">
        <v>286</v>
      </c>
      <c r="Y11" s="260" t="s">
        <v>285</v>
      </c>
      <c r="Z11" s="260" t="s">
        <v>287</v>
      </c>
      <c r="AA11" s="260" t="s">
        <v>171</v>
      </c>
      <c r="AB11" s="260" t="s">
        <v>172</v>
      </c>
      <c r="AC11" s="260" t="str">
        <f>CONCATENATE( tblNapomenaBudzetKorisnik[[#This Row],[Vrsta prihoda]], "-", tblNapomenaBudzetKorisnik[[#This Row],[Šifra budžetskog korisnika]])</f>
        <v>712113-9999999</v>
      </c>
      <c r="AE11" s="260" t="s">
        <v>173</v>
      </c>
      <c r="AF11" s="260" t="s">
        <v>174</v>
      </c>
      <c r="AG11" s="274" t="s">
        <v>288</v>
      </c>
      <c r="AH11" s="260" t="s">
        <v>289</v>
      </c>
      <c r="AI11" s="260" t="str">
        <f>CONCATENATE(  tblNapomenaOpstinaKorisnik[[#This Row],[Šifra opštine]], "-", tblNapomenaOpstinaKorisnik[[#This Row],[Šifra budžetske organizacije]])</f>
        <v>001-0001220</v>
      </c>
      <c r="AK11" s="260">
        <v>8</v>
      </c>
      <c r="AL11" s="260" t="s">
        <v>43</v>
      </c>
    </row>
    <row r="12" spans="2:38" x14ac:dyDescent="0.2">
      <c r="D12" s="260" t="s">
        <v>290</v>
      </c>
      <c r="J12" s="269">
        <v>161</v>
      </c>
      <c r="K12" s="259" t="s">
        <v>291</v>
      </c>
      <c r="L12" s="259" t="s">
        <v>164</v>
      </c>
      <c r="M12" s="259" t="s">
        <v>292</v>
      </c>
      <c r="N12" s="259" t="s">
        <v>293</v>
      </c>
      <c r="P12" s="260" t="s">
        <v>294</v>
      </c>
      <c r="Q12" s="260" t="s">
        <v>295</v>
      </c>
      <c r="R12" s="260" t="s">
        <v>296</v>
      </c>
      <c r="S12" s="260" t="s">
        <v>153</v>
      </c>
      <c r="U12" s="273" t="s">
        <v>297</v>
      </c>
      <c r="V12" s="260" t="s">
        <v>168</v>
      </c>
      <c r="W12" s="260" t="s">
        <v>298</v>
      </c>
      <c r="Y12" s="260" t="s">
        <v>297</v>
      </c>
      <c r="Z12" s="260" t="s">
        <v>298</v>
      </c>
      <c r="AA12" s="260" t="s">
        <v>171</v>
      </c>
      <c r="AB12" s="260" t="s">
        <v>172</v>
      </c>
      <c r="AC12" s="260" t="str">
        <f>CONCATENATE( tblNapomenaBudzetKorisnik[[#This Row],[Vrsta prihoda]], "-", tblNapomenaBudzetKorisnik[[#This Row],[Šifra budžetskog korisnika]])</f>
        <v>712114-9999999</v>
      </c>
      <c r="AE12" s="260" t="s">
        <v>173</v>
      </c>
      <c r="AF12" s="260" t="s">
        <v>174</v>
      </c>
      <c r="AG12" s="274" t="s">
        <v>299</v>
      </c>
      <c r="AH12" s="260" t="s">
        <v>300</v>
      </c>
      <c r="AI12" s="260" t="str">
        <f>CONCATENATE(  tblNapomenaOpstinaKorisnik[[#This Row],[Šifra opštine]], "-", tblNapomenaOpstinaKorisnik[[#This Row],[Šifra budžetske organizacije]])</f>
        <v>001-0001230</v>
      </c>
      <c r="AK12" s="260">
        <v>9</v>
      </c>
      <c r="AL12" s="260" t="s">
        <v>44</v>
      </c>
    </row>
    <row r="13" spans="2:38" x14ac:dyDescent="0.2">
      <c r="B13"/>
      <c r="D13" s="275"/>
      <c r="J13" s="269">
        <v>182</v>
      </c>
      <c r="K13" s="259" t="s">
        <v>301</v>
      </c>
      <c r="L13" s="259" t="s">
        <v>164</v>
      </c>
      <c r="M13" s="259" t="s">
        <v>302</v>
      </c>
      <c r="N13" s="259" t="s">
        <v>303</v>
      </c>
      <c r="P13" s="260" t="s">
        <v>304</v>
      </c>
      <c r="Q13" s="260" t="s">
        <v>305</v>
      </c>
      <c r="R13" s="260" t="s">
        <v>306</v>
      </c>
      <c r="S13" s="260" t="s">
        <v>153</v>
      </c>
      <c r="U13" s="273" t="s">
        <v>307</v>
      </c>
      <c r="V13" s="260" t="s">
        <v>168</v>
      </c>
      <c r="W13" s="260" t="s">
        <v>308</v>
      </c>
      <c r="Y13" s="260" t="s">
        <v>307</v>
      </c>
      <c r="Z13" s="260" t="s">
        <v>309</v>
      </c>
      <c r="AA13" s="260" t="s">
        <v>171</v>
      </c>
      <c r="AB13" s="260" t="s">
        <v>172</v>
      </c>
      <c r="AC13" s="260" t="str">
        <f>CONCATENATE( tblNapomenaBudzetKorisnik[[#This Row],[Vrsta prihoda]], "-", tblNapomenaBudzetKorisnik[[#This Row],[Šifra budžetskog korisnika]])</f>
        <v>712121-9999999</v>
      </c>
      <c r="AE13" s="260" t="s">
        <v>173</v>
      </c>
      <c r="AF13" s="260" t="s">
        <v>174</v>
      </c>
      <c r="AG13" s="274" t="s">
        <v>310</v>
      </c>
      <c r="AH13" s="260" t="s">
        <v>311</v>
      </c>
      <c r="AI13" s="260" t="str">
        <f>CONCATENATE(  tblNapomenaOpstinaKorisnik[[#This Row],[Šifra opštine]], "-", tblNapomenaOpstinaKorisnik[[#This Row],[Šifra budžetske organizacije]])</f>
        <v>001-0001240</v>
      </c>
    </row>
    <row r="14" spans="2:38" x14ac:dyDescent="0.2">
      <c r="J14" s="269">
        <v>186</v>
      </c>
      <c r="K14" s="259" t="s">
        <v>312</v>
      </c>
      <c r="L14" s="259" t="s">
        <v>164</v>
      </c>
      <c r="M14" s="259" t="s">
        <v>313</v>
      </c>
      <c r="N14" s="259" t="s">
        <v>314</v>
      </c>
      <c r="P14" s="260" t="s">
        <v>315</v>
      </c>
      <c r="Q14" s="260" t="s">
        <v>316</v>
      </c>
      <c r="R14" s="260" t="s">
        <v>317</v>
      </c>
      <c r="S14" s="260" t="s">
        <v>153</v>
      </c>
      <c r="U14" s="273" t="s">
        <v>318</v>
      </c>
      <c r="V14" s="260" t="s">
        <v>168</v>
      </c>
      <c r="W14" s="260" t="s">
        <v>319</v>
      </c>
      <c r="Y14" s="260" t="s">
        <v>318</v>
      </c>
      <c r="Z14" s="260" t="s">
        <v>320</v>
      </c>
      <c r="AA14" s="260" t="s">
        <v>171</v>
      </c>
      <c r="AB14" s="260" t="s">
        <v>172</v>
      </c>
      <c r="AC14" s="260" t="str">
        <f>CONCATENATE( tblNapomenaBudzetKorisnik[[#This Row],[Vrsta prihoda]], "-", tblNapomenaBudzetKorisnik[[#This Row],[Šifra budžetskog korisnika]])</f>
        <v>712122-9999999</v>
      </c>
      <c r="AE14" s="260" t="s">
        <v>173</v>
      </c>
      <c r="AF14" s="260" t="s">
        <v>174</v>
      </c>
      <c r="AG14" s="274" t="s">
        <v>321</v>
      </c>
      <c r="AH14" s="260" t="s">
        <v>322</v>
      </c>
      <c r="AI14" s="260" t="str">
        <f>CONCATENATE(  tblNapomenaOpstinaKorisnik[[#This Row],[Šifra opštine]], "-", tblNapomenaOpstinaKorisnik[[#This Row],[Šifra budžetske organizacije]])</f>
        <v>001-0001300</v>
      </c>
    </row>
    <row r="15" spans="2:38" x14ac:dyDescent="0.2">
      <c r="J15" s="269">
        <v>194</v>
      </c>
      <c r="K15" s="259" t="s">
        <v>323</v>
      </c>
      <c r="L15" s="259" t="s">
        <v>164</v>
      </c>
      <c r="M15" s="259" t="s">
        <v>324</v>
      </c>
      <c r="N15" s="259" t="s">
        <v>325</v>
      </c>
      <c r="P15" s="260" t="s">
        <v>326</v>
      </c>
      <c r="Q15" s="260" t="s">
        <v>327</v>
      </c>
      <c r="R15" s="260" t="s">
        <v>328</v>
      </c>
      <c r="S15" s="260" t="s">
        <v>153</v>
      </c>
      <c r="U15" s="273" t="s">
        <v>329</v>
      </c>
      <c r="V15" s="260" t="s">
        <v>168</v>
      </c>
      <c r="W15" s="260" t="s">
        <v>330</v>
      </c>
      <c r="Y15" s="260" t="s">
        <v>329</v>
      </c>
      <c r="Z15" s="260" t="s">
        <v>331</v>
      </c>
      <c r="AA15" s="260" t="s">
        <v>171</v>
      </c>
      <c r="AB15" s="260" t="s">
        <v>172</v>
      </c>
      <c r="AC15" s="260" t="str">
        <f>CONCATENATE( tblNapomenaBudzetKorisnik[[#This Row],[Vrsta prihoda]], "-", tblNapomenaBudzetKorisnik[[#This Row],[Šifra budžetskog korisnika]])</f>
        <v>712123-9999999</v>
      </c>
      <c r="AE15" s="260" t="s">
        <v>173</v>
      </c>
      <c r="AF15" s="260" t="s">
        <v>174</v>
      </c>
      <c r="AG15" s="274" t="s">
        <v>332</v>
      </c>
      <c r="AH15" s="260" t="s">
        <v>333</v>
      </c>
      <c r="AI15" s="260" t="str">
        <f>CONCATENATE(  tblNapomenaOpstinaKorisnik[[#This Row],[Šifra opštine]], "-", tblNapomenaOpstinaKorisnik[[#This Row],[Šifra budžetske organizacije]])</f>
        <v>001-0001301</v>
      </c>
    </row>
    <row r="16" spans="2:38" x14ac:dyDescent="0.2">
      <c r="J16" s="269">
        <v>195</v>
      </c>
      <c r="K16" s="259" t="s">
        <v>334</v>
      </c>
      <c r="L16" s="259" t="s">
        <v>164</v>
      </c>
      <c r="M16" s="259" t="s">
        <v>335</v>
      </c>
      <c r="N16" s="259" t="s">
        <v>336</v>
      </c>
      <c r="P16" s="260" t="s">
        <v>337</v>
      </c>
      <c r="Q16" s="260" t="s">
        <v>338</v>
      </c>
      <c r="R16" s="260" t="s">
        <v>339</v>
      </c>
      <c r="S16" s="260" t="s">
        <v>153</v>
      </c>
      <c r="U16" s="273" t="s">
        <v>340</v>
      </c>
      <c r="V16" s="260" t="s">
        <v>168</v>
      </c>
      <c r="W16" s="260" t="s">
        <v>341</v>
      </c>
      <c r="Y16" s="260" t="s">
        <v>340</v>
      </c>
      <c r="Z16" s="260" t="s">
        <v>342</v>
      </c>
      <c r="AA16" s="260" t="s">
        <v>171</v>
      </c>
      <c r="AB16" s="260" t="s">
        <v>172</v>
      </c>
      <c r="AC16" s="260" t="str">
        <f>CONCATENATE( tblNapomenaBudzetKorisnik[[#This Row],[Vrsta prihoda]], "-", tblNapomenaBudzetKorisnik[[#This Row],[Šifra budžetskog korisnika]])</f>
        <v>712124-9999999</v>
      </c>
      <c r="AE16" s="260" t="s">
        <v>173</v>
      </c>
      <c r="AF16" s="260" t="s">
        <v>174</v>
      </c>
      <c r="AG16" s="274" t="s">
        <v>343</v>
      </c>
      <c r="AH16" s="260" t="s">
        <v>344</v>
      </c>
      <c r="AI16" s="260" t="str">
        <f>CONCATENATE(  tblNapomenaOpstinaKorisnik[[#This Row],[Šifra opštine]], "-", tblNapomenaOpstinaKorisnik[[#This Row],[Šifra budžetske organizacije]])</f>
        <v>001-0001400</v>
      </c>
    </row>
    <row r="17" spans="10:35" x14ac:dyDescent="0.2">
      <c r="J17" s="269">
        <v>198</v>
      </c>
      <c r="K17" s="259" t="s">
        <v>345</v>
      </c>
      <c r="L17" s="259" t="s">
        <v>346</v>
      </c>
      <c r="M17" s="259" t="s">
        <v>347</v>
      </c>
      <c r="N17" s="259" t="s">
        <v>348</v>
      </c>
      <c r="P17" s="260" t="s">
        <v>349</v>
      </c>
      <c r="Q17" s="260" t="s">
        <v>350</v>
      </c>
      <c r="R17" s="260" t="s">
        <v>351</v>
      </c>
      <c r="S17" s="260" t="s">
        <v>153</v>
      </c>
      <c r="U17" s="273" t="s">
        <v>352</v>
      </c>
      <c r="V17" s="260" t="s">
        <v>168</v>
      </c>
      <c r="W17" s="260" t="s">
        <v>353</v>
      </c>
      <c r="Y17" s="260" t="s">
        <v>352</v>
      </c>
      <c r="Z17" s="260" t="s">
        <v>353</v>
      </c>
      <c r="AA17" s="260" t="s">
        <v>171</v>
      </c>
      <c r="AB17" s="260" t="s">
        <v>172</v>
      </c>
      <c r="AC17" s="260" t="str">
        <f>CONCATENATE( tblNapomenaBudzetKorisnik[[#This Row],[Vrsta prihoda]], "-", tblNapomenaBudzetKorisnik[[#This Row],[Šifra budžetskog korisnika]])</f>
        <v>712125-9999999</v>
      </c>
      <c r="AE17" s="260" t="s">
        <v>173</v>
      </c>
      <c r="AF17" s="260" t="s">
        <v>174</v>
      </c>
      <c r="AG17" s="274" t="s">
        <v>354</v>
      </c>
      <c r="AH17" s="260" t="s">
        <v>355</v>
      </c>
      <c r="AI17" s="260" t="str">
        <f>CONCATENATE(  tblNapomenaOpstinaKorisnik[[#This Row],[Šifra opštine]], "-", tblNapomenaOpstinaKorisnik[[#This Row],[Šifra budžetske organizacije]])</f>
        <v>001-0001600</v>
      </c>
    </row>
    <row r="18" spans="10:35" x14ac:dyDescent="0.2">
      <c r="J18" s="269">
        <v>199</v>
      </c>
      <c r="K18" s="259" t="s">
        <v>356</v>
      </c>
      <c r="L18" s="259" t="s">
        <v>164</v>
      </c>
      <c r="M18" s="259" t="s">
        <v>357</v>
      </c>
      <c r="N18" s="259" t="s">
        <v>358</v>
      </c>
      <c r="P18" s="260" t="s">
        <v>359</v>
      </c>
      <c r="Q18" s="260" t="s">
        <v>360</v>
      </c>
      <c r="R18" s="260" t="s">
        <v>361</v>
      </c>
      <c r="S18" s="260" t="s">
        <v>153</v>
      </c>
      <c r="U18" s="273" t="s">
        <v>362</v>
      </c>
      <c r="V18" s="260" t="s">
        <v>168</v>
      </c>
      <c r="W18" s="260" t="s">
        <v>363</v>
      </c>
      <c r="Y18" s="260" t="s">
        <v>362</v>
      </c>
      <c r="Z18" s="260" t="s">
        <v>363</v>
      </c>
      <c r="AA18" s="260" t="s">
        <v>171</v>
      </c>
      <c r="AB18" s="260" t="s">
        <v>172</v>
      </c>
      <c r="AC18" s="260" t="str">
        <f>CONCATENATE( tblNapomenaBudzetKorisnik[[#This Row],[Vrsta prihoda]], "-", tblNapomenaBudzetKorisnik[[#This Row],[Šifra budžetskog korisnika]])</f>
        <v>712129-9999999</v>
      </c>
      <c r="AE18" s="260" t="s">
        <v>173</v>
      </c>
      <c r="AF18" s="260" t="s">
        <v>174</v>
      </c>
      <c r="AG18" s="274" t="s">
        <v>364</v>
      </c>
      <c r="AH18" s="260" t="s">
        <v>365</v>
      </c>
      <c r="AI18" s="260" t="str">
        <f>CONCATENATE(  tblNapomenaOpstinaKorisnik[[#This Row],[Šifra opštine]], "-", tblNapomenaOpstinaKorisnik[[#This Row],[Šifra budžetske organizacije]])</f>
        <v>001-0815066</v>
      </c>
    </row>
    <row r="19" spans="10:35" x14ac:dyDescent="0.2">
      <c r="J19" s="269">
        <v>306</v>
      </c>
      <c r="K19" s="259" t="s">
        <v>366</v>
      </c>
      <c r="L19" s="259" t="s">
        <v>164</v>
      </c>
      <c r="M19" s="259" t="s">
        <v>367</v>
      </c>
      <c r="N19" s="259" t="s">
        <v>368</v>
      </c>
      <c r="P19" s="260" t="s">
        <v>369</v>
      </c>
      <c r="Q19" s="260" t="s">
        <v>370</v>
      </c>
      <c r="R19" s="260" t="s">
        <v>371</v>
      </c>
      <c r="S19" s="260" t="s">
        <v>153</v>
      </c>
      <c r="U19" s="273" t="s">
        <v>372</v>
      </c>
      <c r="V19" s="260" t="s">
        <v>168</v>
      </c>
      <c r="W19" s="260" t="s">
        <v>373</v>
      </c>
      <c r="Y19" s="260" t="s">
        <v>372</v>
      </c>
      <c r="Z19" s="260" t="s">
        <v>374</v>
      </c>
      <c r="AA19" s="260" t="s">
        <v>171</v>
      </c>
      <c r="AB19" s="260" t="s">
        <v>172</v>
      </c>
      <c r="AC19" s="260" t="str">
        <f>CONCATENATE( tblNapomenaBudzetKorisnik[[#This Row],[Vrsta prihoda]], "-", tblNapomenaBudzetKorisnik[[#This Row],[Šifra budžetskog korisnika]])</f>
        <v>712132-9999999</v>
      </c>
      <c r="AE19" s="260" t="s">
        <v>173</v>
      </c>
      <c r="AF19" s="260" t="s">
        <v>174</v>
      </c>
      <c r="AG19" s="274" t="s">
        <v>375</v>
      </c>
      <c r="AH19" s="260" t="s">
        <v>376</v>
      </c>
      <c r="AI19" s="260" t="str">
        <f>CONCATENATE(  tblNapomenaOpstinaKorisnik[[#This Row],[Šifra opštine]], "-", tblNapomenaOpstinaKorisnik[[#This Row],[Šifra budžetske organizacije]])</f>
        <v>001-0818058</v>
      </c>
    </row>
    <row r="20" spans="10:35" x14ac:dyDescent="0.2">
      <c r="J20" s="269">
        <v>338</v>
      </c>
      <c r="K20" s="259" t="s">
        <v>377</v>
      </c>
      <c r="L20" s="259" t="s">
        <v>378</v>
      </c>
      <c r="M20" s="259" t="s">
        <v>379</v>
      </c>
      <c r="N20" s="259" t="s">
        <v>380</v>
      </c>
      <c r="P20" s="260" t="s">
        <v>381</v>
      </c>
      <c r="Q20" s="260" t="s">
        <v>382</v>
      </c>
      <c r="R20" s="260" t="s">
        <v>383</v>
      </c>
      <c r="S20" s="260" t="s">
        <v>153</v>
      </c>
      <c r="U20" s="273" t="s">
        <v>384</v>
      </c>
      <c r="V20" s="260" t="s">
        <v>168</v>
      </c>
      <c r="W20" s="260" t="s">
        <v>385</v>
      </c>
      <c r="Y20" s="260" t="s">
        <v>384</v>
      </c>
      <c r="Z20" s="260" t="s">
        <v>386</v>
      </c>
      <c r="AA20" s="260" t="s">
        <v>171</v>
      </c>
      <c r="AB20" s="260" t="s">
        <v>172</v>
      </c>
      <c r="AC20" s="260" t="str">
        <f>CONCATENATE( tblNapomenaBudzetKorisnik[[#This Row],[Vrsta prihoda]], "-", tblNapomenaBudzetKorisnik[[#This Row],[Šifra budžetskog korisnika]])</f>
        <v>712141-9999999</v>
      </c>
      <c r="AE20" s="260" t="s">
        <v>173</v>
      </c>
      <c r="AF20" s="260" t="s">
        <v>174</v>
      </c>
      <c r="AG20" s="274" t="s">
        <v>171</v>
      </c>
      <c r="AH20" s="260" t="s">
        <v>172</v>
      </c>
      <c r="AI20" s="260" t="str">
        <f>CONCATENATE(  tblNapomenaOpstinaKorisnik[[#This Row],[Šifra opštine]], "-", tblNapomenaOpstinaKorisnik[[#This Row],[Šifra budžetske organizacije]])</f>
        <v>001-9999999</v>
      </c>
    </row>
    <row r="21" spans="10:35" x14ac:dyDescent="0.2">
      <c r="J21" s="259">
        <v>551</v>
      </c>
      <c r="K21" s="259" t="s">
        <v>387</v>
      </c>
      <c r="L21" s="259" t="s">
        <v>129</v>
      </c>
      <c r="M21" s="259" t="s">
        <v>388</v>
      </c>
      <c r="N21" s="276" t="s">
        <v>389</v>
      </c>
      <c r="P21" s="260" t="s">
        <v>390</v>
      </c>
      <c r="Q21" s="260" t="s">
        <v>391</v>
      </c>
      <c r="R21" s="260" t="s">
        <v>392</v>
      </c>
      <c r="S21" s="260" t="s">
        <v>153</v>
      </c>
      <c r="U21" s="273" t="s">
        <v>393</v>
      </c>
      <c r="V21" s="260" t="s">
        <v>168</v>
      </c>
      <c r="W21" s="260" t="s">
        <v>394</v>
      </c>
      <c r="Y21" s="260" t="s">
        <v>393</v>
      </c>
      <c r="Z21" s="260" t="s">
        <v>395</v>
      </c>
      <c r="AA21" s="260" t="s">
        <v>171</v>
      </c>
      <c r="AB21" s="260" t="s">
        <v>172</v>
      </c>
      <c r="AC21" s="260" t="str">
        <f>CONCATENATE( tblNapomenaBudzetKorisnik[[#This Row],[Vrsta prihoda]], "-", tblNapomenaBudzetKorisnik[[#This Row],[Šifra budžetskog korisnika]])</f>
        <v>712142-9999999</v>
      </c>
      <c r="AE21" s="260" t="s">
        <v>186</v>
      </c>
      <c r="AF21" s="260" t="s">
        <v>129</v>
      </c>
      <c r="AG21" s="274" t="s">
        <v>125</v>
      </c>
      <c r="AH21" s="260" t="s">
        <v>396</v>
      </c>
      <c r="AI21" s="260" t="str">
        <f>CONCATENATE(  tblNapomenaOpstinaKorisnik[[#This Row],[Šifra opštine]], "-", tblNapomenaOpstinaKorisnik[[#This Row],[Šifra budžetske organizacije]])</f>
        <v>002-0815001</v>
      </c>
    </row>
    <row r="22" spans="10:35" x14ac:dyDescent="0.2">
      <c r="J22" s="259">
        <v>552</v>
      </c>
      <c r="K22" s="259" t="s">
        <v>397</v>
      </c>
      <c r="L22" s="259" t="s">
        <v>129</v>
      </c>
      <c r="M22" s="259" t="s">
        <v>210</v>
      </c>
      <c r="N22" s="276" t="s">
        <v>398</v>
      </c>
      <c r="P22" s="260" t="s">
        <v>399</v>
      </c>
      <c r="Q22" s="260" t="s">
        <v>400</v>
      </c>
      <c r="R22" s="260" t="s">
        <v>401</v>
      </c>
      <c r="S22" s="260" t="s">
        <v>153</v>
      </c>
      <c r="U22" s="273" t="s">
        <v>402</v>
      </c>
      <c r="V22" s="260" t="s">
        <v>168</v>
      </c>
      <c r="W22" s="260" t="s">
        <v>403</v>
      </c>
      <c r="Y22" s="260" t="s">
        <v>402</v>
      </c>
      <c r="Z22" s="260" t="s">
        <v>403</v>
      </c>
      <c r="AA22" s="260" t="s">
        <v>171</v>
      </c>
      <c r="AB22" s="260" t="s">
        <v>172</v>
      </c>
      <c r="AC22" s="260" t="str">
        <f>CONCATENATE( tblNapomenaBudzetKorisnik[[#This Row],[Vrsta prihoda]], "-", tblNapomenaBudzetKorisnik[[#This Row],[Šifra budžetskog korisnika]])</f>
        <v>712143-9999999</v>
      </c>
      <c r="AE22" s="260" t="s">
        <v>186</v>
      </c>
      <c r="AF22" s="260" t="s">
        <v>129</v>
      </c>
      <c r="AG22" s="274" t="s">
        <v>404</v>
      </c>
      <c r="AH22" s="260" t="s">
        <v>405</v>
      </c>
      <c r="AI22" s="260" t="str">
        <f>CONCATENATE(  tblNapomenaOpstinaKorisnik[[#This Row],[Šifra opštine]], "-", tblNapomenaOpstinaKorisnik[[#This Row],[Šifra budžetske organizacije]])</f>
        <v>002-0815002</v>
      </c>
    </row>
    <row r="23" spans="10:35" x14ac:dyDescent="0.2">
      <c r="J23" s="259">
        <v>554</v>
      </c>
      <c r="K23" s="259" t="s">
        <v>406</v>
      </c>
      <c r="L23" s="259" t="s">
        <v>407</v>
      </c>
      <c r="M23" s="259" t="s">
        <v>408</v>
      </c>
      <c r="N23" s="276" t="s">
        <v>409</v>
      </c>
      <c r="P23" s="260" t="s">
        <v>410</v>
      </c>
      <c r="Q23" s="260" t="s">
        <v>411</v>
      </c>
      <c r="R23" s="260" t="s">
        <v>412</v>
      </c>
      <c r="S23" s="260" t="s">
        <v>153</v>
      </c>
      <c r="U23" s="273" t="s">
        <v>413</v>
      </c>
      <c r="V23" s="260" t="s">
        <v>168</v>
      </c>
      <c r="W23" s="260" t="s">
        <v>414</v>
      </c>
      <c r="Y23" s="260" t="s">
        <v>413</v>
      </c>
      <c r="Z23" s="260" t="s">
        <v>415</v>
      </c>
      <c r="AA23" s="260" t="s">
        <v>171</v>
      </c>
      <c r="AB23" s="260" t="s">
        <v>172</v>
      </c>
      <c r="AC23" s="260" t="str">
        <f>CONCATENATE( tblNapomenaBudzetKorisnik[[#This Row],[Vrsta prihoda]], "-", tblNapomenaBudzetKorisnik[[#This Row],[Šifra budžetskog korisnika]])</f>
        <v>712144-9999999</v>
      </c>
      <c r="AE23" s="260" t="s">
        <v>186</v>
      </c>
      <c r="AF23" s="260" t="s">
        <v>129</v>
      </c>
      <c r="AG23" s="274" t="s">
        <v>416</v>
      </c>
      <c r="AH23" s="260" t="s">
        <v>417</v>
      </c>
      <c r="AI23" s="260" t="str">
        <f>CONCATENATE(  tblNapomenaOpstinaKorisnik[[#This Row],[Šifra opštine]], "-", tblNapomenaOpstinaKorisnik[[#This Row],[Šifra budžetske organizacije]])</f>
        <v>002-0815003</v>
      </c>
    </row>
    <row r="24" spans="10:35" x14ac:dyDescent="0.2">
      <c r="J24" s="259">
        <v>555</v>
      </c>
      <c r="K24" s="259" t="s">
        <v>418</v>
      </c>
      <c r="L24" s="259" t="s">
        <v>129</v>
      </c>
      <c r="M24" s="259" t="s">
        <v>419</v>
      </c>
      <c r="N24" s="276" t="s">
        <v>420</v>
      </c>
      <c r="P24" s="260" t="s">
        <v>421</v>
      </c>
      <c r="Q24" s="260" t="s">
        <v>422</v>
      </c>
      <c r="R24" s="260" t="s">
        <v>423</v>
      </c>
      <c r="S24" s="260" t="s">
        <v>153</v>
      </c>
      <c r="U24" s="273" t="s">
        <v>424</v>
      </c>
      <c r="V24" s="260" t="s">
        <v>168</v>
      </c>
      <c r="W24" s="260" t="s">
        <v>425</v>
      </c>
      <c r="Y24" s="260" t="s">
        <v>424</v>
      </c>
      <c r="Z24" s="260" t="s">
        <v>425</v>
      </c>
      <c r="AA24" s="260" t="s">
        <v>171</v>
      </c>
      <c r="AB24" s="260" t="s">
        <v>172</v>
      </c>
      <c r="AC24" s="260" t="str">
        <f>CONCATENATE( tblNapomenaBudzetKorisnik[[#This Row],[Vrsta prihoda]], "-", tblNapomenaBudzetKorisnik[[#This Row],[Šifra budžetskog korisnika]])</f>
        <v>712145-9999999</v>
      </c>
      <c r="AE24" s="260" t="s">
        <v>186</v>
      </c>
      <c r="AF24" s="260" t="s">
        <v>129</v>
      </c>
      <c r="AG24" s="274" t="s">
        <v>426</v>
      </c>
      <c r="AH24" s="260" t="s">
        <v>427</v>
      </c>
      <c r="AI24" s="260" t="str">
        <f>CONCATENATE(  tblNapomenaOpstinaKorisnik[[#This Row],[Šifra opštine]], "-", tblNapomenaOpstinaKorisnik[[#This Row],[Šifra budžetske organizacije]])</f>
        <v>002-0815004</v>
      </c>
    </row>
    <row r="25" spans="10:35" x14ac:dyDescent="0.2">
      <c r="J25" s="259">
        <v>562</v>
      </c>
      <c r="K25" s="259" t="s">
        <v>428</v>
      </c>
      <c r="L25" s="259" t="s">
        <v>129</v>
      </c>
      <c r="M25" s="259" t="s">
        <v>429</v>
      </c>
      <c r="N25" s="276" t="s">
        <v>430</v>
      </c>
      <c r="P25" s="260" t="s">
        <v>431</v>
      </c>
      <c r="Q25" s="260" t="s">
        <v>432</v>
      </c>
      <c r="R25" s="260" t="s">
        <v>433</v>
      </c>
      <c r="S25" s="260" t="s">
        <v>153</v>
      </c>
      <c r="U25" s="273" t="s">
        <v>434</v>
      </c>
      <c r="V25" s="260" t="s">
        <v>168</v>
      </c>
      <c r="W25" s="260" t="s">
        <v>435</v>
      </c>
      <c r="Y25" s="260" t="s">
        <v>434</v>
      </c>
      <c r="Z25" s="260" t="s">
        <v>435</v>
      </c>
      <c r="AA25" s="260" t="s">
        <v>171</v>
      </c>
      <c r="AB25" s="260" t="s">
        <v>172</v>
      </c>
      <c r="AC25" s="260" t="str">
        <f>CONCATENATE( tblNapomenaBudzetKorisnik[[#This Row],[Vrsta prihoda]], "-", tblNapomenaBudzetKorisnik[[#This Row],[Šifra budžetskog korisnika]])</f>
        <v>712146-9999999</v>
      </c>
      <c r="AE25" s="260" t="s">
        <v>186</v>
      </c>
      <c r="AF25" s="260" t="s">
        <v>129</v>
      </c>
      <c r="AG25" s="274" t="s">
        <v>436</v>
      </c>
      <c r="AH25" s="260" t="s">
        <v>437</v>
      </c>
      <c r="AI25" s="260" t="str">
        <f>CONCATENATE(  tblNapomenaOpstinaKorisnik[[#This Row],[Šifra opštine]], "-", tblNapomenaOpstinaKorisnik[[#This Row],[Šifra budžetske organizacije]])</f>
        <v>002-0815005</v>
      </c>
    </row>
    <row r="26" spans="10:35" x14ac:dyDescent="0.2">
      <c r="J26" s="259">
        <v>567</v>
      </c>
      <c r="K26" s="259" t="s">
        <v>438</v>
      </c>
      <c r="L26" s="259" t="s">
        <v>129</v>
      </c>
      <c r="M26" s="259" t="s">
        <v>439</v>
      </c>
      <c r="N26" s="276" t="s">
        <v>440</v>
      </c>
      <c r="P26" s="260" t="s">
        <v>441</v>
      </c>
      <c r="Q26" s="260" t="s">
        <v>442</v>
      </c>
      <c r="R26" s="260" t="s">
        <v>443</v>
      </c>
      <c r="S26" s="260" t="s">
        <v>153</v>
      </c>
      <c r="U26" s="273" t="s">
        <v>444</v>
      </c>
      <c r="V26" s="260" t="s">
        <v>168</v>
      </c>
      <c r="W26" s="260" t="s">
        <v>445</v>
      </c>
      <c r="Y26" s="260" t="s">
        <v>444</v>
      </c>
      <c r="Z26" s="260" t="s">
        <v>446</v>
      </c>
      <c r="AA26" s="260" t="s">
        <v>171</v>
      </c>
      <c r="AB26" s="260" t="s">
        <v>172</v>
      </c>
      <c r="AC26" s="260" t="str">
        <f>CONCATENATE( tblNapomenaBudzetKorisnik[[#This Row],[Vrsta prihoda]], "-", tblNapomenaBudzetKorisnik[[#This Row],[Šifra budžetskog korisnika]])</f>
        <v>712147-9999999</v>
      </c>
      <c r="AE26" s="260" t="s">
        <v>186</v>
      </c>
      <c r="AF26" s="260" t="s">
        <v>129</v>
      </c>
      <c r="AG26" s="274" t="s">
        <v>447</v>
      </c>
      <c r="AH26" s="260" t="s">
        <v>448</v>
      </c>
      <c r="AI26" s="260" t="str">
        <f>CONCATENATE(  tblNapomenaOpstinaKorisnik[[#This Row],[Šifra opštine]], "-", tblNapomenaOpstinaKorisnik[[#This Row],[Šifra budžetske organizacije]])</f>
        <v>002-0815006</v>
      </c>
    </row>
    <row r="27" spans="10:35" x14ac:dyDescent="0.2">
      <c r="J27" s="259">
        <v>571</v>
      </c>
      <c r="K27" s="259" t="s">
        <v>449</v>
      </c>
      <c r="L27" s="259" t="s">
        <v>129</v>
      </c>
      <c r="M27" s="259" t="s">
        <v>450</v>
      </c>
      <c r="N27" s="276" t="s">
        <v>451</v>
      </c>
      <c r="P27" s="260" t="s">
        <v>452</v>
      </c>
      <c r="Q27" s="260" t="s">
        <v>453</v>
      </c>
      <c r="R27" s="260" t="s">
        <v>454</v>
      </c>
      <c r="S27" s="260" t="s">
        <v>153</v>
      </c>
      <c r="U27" s="273" t="s">
        <v>455</v>
      </c>
      <c r="V27" s="260" t="s">
        <v>168</v>
      </c>
      <c r="W27" s="260" t="s">
        <v>456</v>
      </c>
      <c r="Y27" s="260" t="s">
        <v>455</v>
      </c>
      <c r="Z27" s="260" t="s">
        <v>456</v>
      </c>
      <c r="AA27" s="260" t="s">
        <v>171</v>
      </c>
      <c r="AB27" s="260" t="s">
        <v>172</v>
      </c>
      <c r="AC27" s="260" t="str">
        <f>CONCATENATE( tblNapomenaBudzetKorisnik[[#This Row],[Vrsta prihoda]], "-", tblNapomenaBudzetKorisnik[[#This Row],[Šifra budžetskog korisnika]])</f>
        <v>712148-9999999</v>
      </c>
      <c r="AE27" s="260" t="s">
        <v>186</v>
      </c>
      <c r="AF27" s="260" t="s">
        <v>129</v>
      </c>
      <c r="AG27" s="274" t="s">
        <v>457</v>
      </c>
      <c r="AH27" s="260" t="s">
        <v>458</v>
      </c>
      <c r="AI27" s="260" t="str">
        <f>CONCATENATE(  tblNapomenaOpstinaKorisnik[[#This Row],[Šifra opštine]], "-", tblNapomenaOpstinaKorisnik[[#This Row],[Šifra budžetske organizacije]])</f>
        <v>002-0815007</v>
      </c>
    </row>
    <row r="28" spans="10:35" x14ac:dyDescent="0.2">
      <c r="J28" s="259">
        <v>572</v>
      </c>
      <c r="K28" s="259" t="s">
        <v>459</v>
      </c>
      <c r="L28" s="259" t="s">
        <v>129</v>
      </c>
      <c r="M28" s="259" t="s">
        <v>460</v>
      </c>
      <c r="N28" s="276" t="s">
        <v>461</v>
      </c>
      <c r="P28" s="260" t="s">
        <v>462</v>
      </c>
      <c r="Q28" s="260" t="s">
        <v>463</v>
      </c>
      <c r="R28" s="260" t="s">
        <v>464</v>
      </c>
      <c r="S28" s="260" t="s">
        <v>153</v>
      </c>
      <c r="U28" s="273" t="s">
        <v>465</v>
      </c>
      <c r="V28" s="260" t="s">
        <v>168</v>
      </c>
      <c r="W28" s="260" t="s">
        <v>466</v>
      </c>
      <c r="Y28" s="260" t="s">
        <v>465</v>
      </c>
      <c r="Z28" s="260" t="s">
        <v>466</v>
      </c>
      <c r="AA28" s="260" t="s">
        <v>171</v>
      </c>
      <c r="AB28" s="260" t="s">
        <v>172</v>
      </c>
      <c r="AC28" s="260" t="str">
        <f>CONCATENATE( tblNapomenaBudzetKorisnik[[#This Row],[Vrsta prihoda]], "-", tblNapomenaBudzetKorisnik[[#This Row],[Šifra budžetskog korisnika]])</f>
        <v>712149-9999999</v>
      </c>
      <c r="AE28" s="260" t="s">
        <v>186</v>
      </c>
      <c r="AF28" s="260" t="s">
        <v>129</v>
      </c>
      <c r="AG28" s="274" t="s">
        <v>467</v>
      </c>
      <c r="AH28" s="260" t="s">
        <v>468</v>
      </c>
      <c r="AI28" s="260" t="str">
        <f>CONCATENATE(  tblNapomenaOpstinaKorisnik[[#This Row],[Šifra opštine]], "-", tblNapomenaOpstinaKorisnik[[#This Row],[Šifra budžetske organizacije]])</f>
        <v>002-0815008</v>
      </c>
    </row>
    <row r="29" spans="10:35" x14ac:dyDescent="0.2">
      <c r="J29" s="277">
        <v>701</v>
      </c>
      <c r="K29" s="277" t="s">
        <v>469</v>
      </c>
      <c r="L29" s="277" t="s">
        <v>129</v>
      </c>
      <c r="M29" s="277" t="s">
        <v>470</v>
      </c>
      <c r="N29" s="278"/>
      <c r="P29" s="260" t="s">
        <v>471</v>
      </c>
      <c r="Q29" s="260" t="s">
        <v>472</v>
      </c>
      <c r="R29" s="260" t="s">
        <v>473</v>
      </c>
      <c r="S29" s="260" t="s">
        <v>153</v>
      </c>
      <c r="U29" s="273" t="s">
        <v>474</v>
      </c>
      <c r="V29" s="260" t="s">
        <v>168</v>
      </c>
      <c r="W29" s="260" t="s">
        <v>475</v>
      </c>
      <c r="Y29" s="260" t="s">
        <v>474</v>
      </c>
      <c r="Z29" s="260" t="s">
        <v>476</v>
      </c>
      <c r="AA29" s="260" t="s">
        <v>171</v>
      </c>
      <c r="AB29" s="260" t="s">
        <v>172</v>
      </c>
      <c r="AC29" s="260" t="str">
        <f>CONCATENATE( tblNapomenaBudzetKorisnik[[#This Row],[Vrsta prihoda]], "-", tblNapomenaBudzetKorisnik[[#This Row],[Šifra budžetskog korisnika]])</f>
        <v>712152-9999999</v>
      </c>
      <c r="AE29" s="260" t="s">
        <v>186</v>
      </c>
      <c r="AF29" s="260" t="s">
        <v>129</v>
      </c>
      <c r="AG29" s="274" t="s">
        <v>477</v>
      </c>
      <c r="AH29" s="260" t="s">
        <v>478</v>
      </c>
      <c r="AI29" s="260" t="str">
        <f>CONCATENATE(  tblNapomenaOpstinaKorisnik[[#This Row],[Šifra opštine]], "-", tblNapomenaOpstinaKorisnik[[#This Row],[Šifra budžetske organizacije]])</f>
        <v>002-0815009</v>
      </c>
    </row>
    <row r="30" spans="10:35" x14ac:dyDescent="0.2">
      <c r="P30" s="260" t="s">
        <v>479</v>
      </c>
      <c r="Q30" s="260" t="s">
        <v>480</v>
      </c>
      <c r="R30" s="260" t="s">
        <v>481</v>
      </c>
      <c r="S30" s="260" t="s">
        <v>153</v>
      </c>
      <c r="U30" s="273" t="s">
        <v>482</v>
      </c>
      <c r="V30" s="260" t="s">
        <v>168</v>
      </c>
      <c r="W30" s="260" t="s">
        <v>483</v>
      </c>
      <c r="Y30" s="260" t="s">
        <v>482</v>
      </c>
      <c r="Z30" s="260" t="s">
        <v>483</v>
      </c>
      <c r="AA30" s="260" t="s">
        <v>171</v>
      </c>
      <c r="AB30" s="260" t="s">
        <v>172</v>
      </c>
      <c r="AC30" s="260" t="str">
        <f>CONCATENATE( tblNapomenaBudzetKorisnik[[#This Row],[Vrsta prihoda]], "-", tblNapomenaBudzetKorisnik[[#This Row],[Šifra budžetskog korisnika]])</f>
        <v>712159-9999999</v>
      </c>
      <c r="AE30" s="260" t="s">
        <v>186</v>
      </c>
      <c r="AF30" s="260" t="s">
        <v>129</v>
      </c>
      <c r="AG30" s="274" t="s">
        <v>484</v>
      </c>
      <c r="AH30" s="260" t="s">
        <v>485</v>
      </c>
      <c r="AI30" s="260" t="str">
        <f>CONCATENATE(  tblNapomenaOpstinaKorisnik[[#This Row],[Šifra opštine]], "-", tblNapomenaOpstinaKorisnik[[#This Row],[Šifra budžetske organizacije]])</f>
        <v>002-0815010</v>
      </c>
    </row>
    <row r="31" spans="10:35" x14ac:dyDescent="0.2">
      <c r="P31" s="260" t="s">
        <v>486</v>
      </c>
      <c r="Q31" s="260" t="s">
        <v>487</v>
      </c>
      <c r="R31" s="260" t="s">
        <v>488</v>
      </c>
      <c r="S31" s="260" t="s">
        <v>153</v>
      </c>
      <c r="U31" s="273" t="s">
        <v>489</v>
      </c>
      <c r="V31" s="260" t="s">
        <v>168</v>
      </c>
      <c r="W31" s="260" t="s">
        <v>490</v>
      </c>
      <c r="Y31" s="260" t="s">
        <v>489</v>
      </c>
      <c r="Z31" s="260" t="s">
        <v>491</v>
      </c>
      <c r="AA31" s="260" t="s">
        <v>171</v>
      </c>
      <c r="AB31" s="260" t="s">
        <v>172</v>
      </c>
      <c r="AC31" s="260" t="str">
        <f>CONCATENATE( tblNapomenaBudzetKorisnik[[#This Row],[Vrsta prihoda]], "-", tblNapomenaBudzetKorisnik[[#This Row],[Šifra budžetskog korisnika]])</f>
        <v>712161-9999999</v>
      </c>
      <c r="AE31" s="260" t="s">
        <v>186</v>
      </c>
      <c r="AF31" s="260" t="s">
        <v>129</v>
      </c>
      <c r="AG31" s="274" t="s">
        <v>492</v>
      </c>
      <c r="AH31" s="260" t="s">
        <v>493</v>
      </c>
      <c r="AI31" s="260" t="str">
        <f>CONCATENATE(  tblNapomenaOpstinaKorisnik[[#This Row],[Šifra opštine]], "-", tblNapomenaOpstinaKorisnik[[#This Row],[Šifra budžetske organizacije]])</f>
        <v>002-0840001</v>
      </c>
    </row>
    <row r="32" spans="10:35" x14ac:dyDescent="0.2">
      <c r="J32"/>
      <c r="P32" s="260" t="s">
        <v>494</v>
      </c>
      <c r="Q32" s="260" t="s">
        <v>495</v>
      </c>
      <c r="R32" s="260" t="s">
        <v>496</v>
      </c>
      <c r="S32" s="260" t="s">
        <v>153</v>
      </c>
      <c r="U32" s="273" t="s">
        <v>497</v>
      </c>
      <c r="V32" s="260" t="s">
        <v>168</v>
      </c>
      <c r="W32" s="260" t="s">
        <v>363</v>
      </c>
      <c r="Y32" s="260" t="s">
        <v>497</v>
      </c>
      <c r="Z32" s="260" t="s">
        <v>363</v>
      </c>
      <c r="AA32" s="260" t="s">
        <v>171</v>
      </c>
      <c r="AB32" s="260" t="s">
        <v>172</v>
      </c>
      <c r="AC32" s="260" t="str">
        <f>CONCATENATE( tblNapomenaBudzetKorisnik[[#This Row],[Vrsta prihoda]], "-", tblNapomenaBudzetKorisnik[[#This Row],[Šifra budžetskog korisnika]])</f>
        <v>712169-9999999</v>
      </c>
      <c r="AE32" s="260" t="s">
        <v>186</v>
      </c>
      <c r="AF32" s="260" t="s">
        <v>129</v>
      </c>
      <c r="AG32" s="274" t="s">
        <v>498</v>
      </c>
      <c r="AH32" s="260" t="s">
        <v>499</v>
      </c>
      <c r="AI32" s="260" t="str">
        <f>CONCATENATE(  tblNapomenaOpstinaKorisnik[[#This Row],[Šifra opštine]], "-", tblNapomenaOpstinaKorisnik[[#This Row],[Šifra budžetske organizacije]])</f>
        <v>002-0840012</v>
      </c>
    </row>
    <row r="33" spans="16:35" x14ac:dyDescent="0.2">
      <c r="P33" s="260" t="s">
        <v>500</v>
      </c>
      <c r="Q33" s="260" t="s">
        <v>501</v>
      </c>
      <c r="R33" s="260" t="s">
        <v>502</v>
      </c>
      <c r="S33" s="260" t="s">
        <v>153</v>
      </c>
      <c r="U33" s="273" t="s">
        <v>503</v>
      </c>
      <c r="V33" s="260" t="s">
        <v>168</v>
      </c>
      <c r="W33" s="260" t="s">
        <v>504</v>
      </c>
      <c r="Y33" s="260" t="s">
        <v>503</v>
      </c>
      <c r="Z33" s="260" t="s">
        <v>504</v>
      </c>
      <c r="AA33" s="260" t="s">
        <v>171</v>
      </c>
      <c r="AB33" s="260" t="s">
        <v>172</v>
      </c>
      <c r="AC33" s="260" t="str">
        <f>CONCATENATE( tblNapomenaBudzetKorisnik[[#This Row],[Vrsta prihoda]], "-", tblNapomenaBudzetKorisnik[[#This Row],[Šifra budžetskog korisnika]])</f>
        <v>712171-9999999</v>
      </c>
      <c r="AE33" s="260" t="s">
        <v>186</v>
      </c>
      <c r="AF33" s="260" t="s">
        <v>129</v>
      </c>
      <c r="AG33" s="274" t="s">
        <v>505</v>
      </c>
      <c r="AH33" s="260" t="s">
        <v>506</v>
      </c>
      <c r="AI33" s="260" t="str">
        <f>CONCATENATE(  tblNapomenaOpstinaKorisnik[[#This Row],[Šifra opštine]], "-", tblNapomenaOpstinaKorisnik[[#This Row],[Šifra budžetske organizacije]])</f>
        <v>002-0840013</v>
      </c>
    </row>
    <row r="34" spans="16:35" x14ac:dyDescent="0.2">
      <c r="P34" s="260" t="s">
        <v>507</v>
      </c>
      <c r="Q34" s="260" t="s">
        <v>508</v>
      </c>
      <c r="R34" s="260" t="s">
        <v>509</v>
      </c>
      <c r="S34" s="260" t="s">
        <v>153</v>
      </c>
      <c r="U34" s="273" t="s">
        <v>510</v>
      </c>
      <c r="V34" s="260" t="s">
        <v>168</v>
      </c>
      <c r="W34" s="260" t="s">
        <v>511</v>
      </c>
      <c r="Y34" s="260" t="s">
        <v>510</v>
      </c>
      <c r="Z34" s="260" t="s">
        <v>512</v>
      </c>
      <c r="AA34" s="260" t="s">
        <v>171</v>
      </c>
      <c r="AB34" s="260" t="s">
        <v>172</v>
      </c>
      <c r="AC34" s="260" t="str">
        <f>CONCATENATE( tblNapomenaBudzetKorisnik[[#This Row],[Vrsta prihoda]], "-", tblNapomenaBudzetKorisnik[[#This Row],[Šifra budžetskog korisnika]])</f>
        <v>712199-9999999</v>
      </c>
      <c r="AE34" s="260" t="s">
        <v>186</v>
      </c>
      <c r="AF34" s="260" t="s">
        <v>129</v>
      </c>
      <c r="AG34" s="274" t="s">
        <v>513</v>
      </c>
      <c r="AH34" s="260" t="s">
        <v>514</v>
      </c>
      <c r="AI34" s="260" t="str">
        <f>CONCATENATE(  tblNapomenaOpstinaKorisnik[[#This Row],[Šifra opštine]], "-", tblNapomenaOpstinaKorisnik[[#This Row],[Šifra budžetske organizacije]])</f>
        <v>002-2002110</v>
      </c>
    </row>
    <row r="35" spans="16:35" x14ac:dyDescent="0.2">
      <c r="P35" s="260" t="s">
        <v>515</v>
      </c>
      <c r="Q35" s="260" t="s">
        <v>516</v>
      </c>
      <c r="R35" s="260" t="s">
        <v>517</v>
      </c>
      <c r="S35" s="260" t="s">
        <v>153</v>
      </c>
      <c r="U35" s="273" t="s">
        <v>518</v>
      </c>
      <c r="V35" s="260" t="s">
        <v>168</v>
      </c>
      <c r="W35" s="260" t="s">
        <v>519</v>
      </c>
      <c r="Y35" s="260" t="s">
        <v>518</v>
      </c>
      <c r="Z35" s="260" t="s">
        <v>519</v>
      </c>
      <c r="AA35" s="260" t="s">
        <v>171</v>
      </c>
      <c r="AB35" s="260" t="s">
        <v>172</v>
      </c>
      <c r="AC35" s="260" t="str">
        <f>CONCATENATE( tblNapomenaBudzetKorisnik[[#This Row],[Vrsta prihoda]], "-", tblNapomenaBudzetKorisnik[[#This Row],[Šifra budžetskog korisnika]])</f>
        <v>713111-9999999</v>
      </c>
      <c r="AE35" s="260" t="s">
        <v>186</v>
      </c>
      <c r="AF35" s="260" t="s">
        <v>129</v>
      </c>
      <c r="AG35" s="274" t="s">
        <v>520</v>
      </c>
      <c r="AH35" s="260" t="s">
        <v>521</v>
      </c>
      <c r="AI35" s="260" t="str">
        <f>CONCATENATE(  tblNapomenaOpstinaKorisnik[[#This Row],[Šifra opštine]], "-", tblNapomenaOpstinaKorisnik[[#This Row],[Šifra budžetske organizacije]])</f>
        <v>002-2002111</v>
      </c>
    </row>
    <row r="36" spans="16:35" x14ac:dyDescent="0.2">
      <c r="P36" s="260" t="s">
        <v>522</v>
      </c>
      <c r="Q36" s="260" t="s">
        <v>523</v>
      </c>
      <c r="R36" s="260" t="s">
        <v>524</v>
      </c>
      <c r="S36" s="260" t="s">
        <v>153</v>
      </c>
      <c r="U36" s="273" t="s">
        <v>525</v>
      </c>
      <c r="V36" s="260" t="s">
        <v>168</v>
      </c>
      <c r="W36" s="260" t="s">
        <v>526</v>
      </c>
      <c r="Y36" s="260" t="s">
        <v>525</v>
      </c>
      <c r="Z36" s="260" t="s">
        <v>526</v>
      </c>
      <c r="AA36" s="260" t="s">
        <v>171</v>
      </c>
      <c r="AB36" s="260" t="s">
        <v>172</v>
      </c>
      <c r="AC36" s="260" t="str">
        <f>CONCATENATE( tblNapomenaBudzetKorisnik[[#This Row],[Vrsta prihoda]], "-", tblNapomenaBudzetKorisnik[[#This Row],[Šifra budžetskog korisnika]])</f>
        <v>713112-9999999</v>
      </c>
      <c r="AE36" s="260" t="s">
        <v>186</v>
      </c>
      <c r="AF36" s="260" t="s">
        <v>129</v>
      </c>
      <c r="AG36" s="274" t="s">
        <v>527</v>
      </c>
      <c r="AH36" s="260" t="s">
        <v>528</v>
      </c>
      <c r="AI36" s="260" t="str">
        <f>CONCATENATE(  tblNapomenaOpstinaKorisnik[[#This Row],[Šifra opštine]], "-", tblNapomenaOpstinaKorisnik[[#This Row],[Šifra budžetske organizacije]])</f>
        <v>002-2002120</v>
      </c>
    </row>
    <row r="37" spans="16:35" x14ac:dyDescent="0.2">
      <c r="P37" s="260" t="s">
        <v>529</v>
      </c>
      <c r="Q37" s="260" t="s">
        <v>530</v>
      </c>
      <c r="R37" s="260" t="s">
        <v>531</v>
      </c>
      <c r="S37" s="260" t="s">
        <v>153</v>
      </c>
      <c r="U37" s="273" t="s">
        <v>532</v>
      </c>
      <c r="V37" s="260" t="s">
        <v>168</v>
      </c>
      <c r="W37" s="260" t="s">
        <v>533</v>
      </c>
      <c r="Y37" s="260" t="s">
        <v>532</v>
      </c>
      <c r="Z37" s="260" t="s">
        <v>534</v>
      </c>
      <c r="AA37" s="260" t="s">
        <v>171</v>
      </c>
      <c r="AB37" s="260" t="s">
        <v>172</v>
      </c>
      <c r="AC37" s="260" t="str">
        <f>CONCATENATE( tblNapomenaBudzetKorisnik[[#This Row],[Vrsta prihoda]], "-", tblNapomenaBudzetKorisnik[[#This Row],[Šifra budžetskog korisnika]])</f>
        <v>713113-9999999</v>
      </c>
      <c r="AE37" s="260" t="s">
        <v>186</v>
      </c>
      <c r="AF37" s="260" t="s">
        <v>129</v>
      </c>
      <c r="AG37" s="274" t="s">
        <v>535</v>
      </c>
      <c r="AH37" s="260" t="s">
        <v>536</v>
      </c>
      <c r="AI37" s="260" t="str">
        <f>CONCATENATE(  tblNapomenaOpstinaKorisnik[[#This Row],[Šifra opštine]], "-", tblNapomenaOpstinaKorisnik[[#This Row],[Šifra budžetske organizacije]])</f>
        <v>002-2002121</v>
      </c>
    </row>
    <row r="38" spans="16:35" x14ac:dyDescent="0.2">
      <c r="P38" s="260" t="s">
        <v>537</v>
      </c>
      <c r="Q38" s="260" t="s">
        <v>538</v>
      </c>
      <c r="R38" s="260" t="s">
        <v>539</v>
      </c>
      <c r="S38" s="260" t="s">
        <v>153</v>
      </c>
      <c r="U38" s="273" t="s">
        <v>540</v>
      </c>
      <c r="V38" s="260" t="s">
        <v>168</v>
      </c>
      <c r="W38" s="260" t="s">
        <v>541</v>
      </c>
      <c r="Y38" s="260" t="s">
        <v>540</v>
      </c>
      <c r="Z38" s="260" t="s">
        <v>541</v>
      </c>
      <c r="AA38" s="260" t="s">
        <v>171</v>
      </c>
      <c r="AB38" s="260" t="s">
        <v>172</v>
      </c>
      <c r="AC38" s="260" t="str">
        <f>CONCATENATE( tblNapomenaBudzetKorisnik[[#This Row],[Vrsta prihoda]], "-", tblNapomenaBudzetKorisnik[[#This Row],[Šifra budžetskog korisnika]])</f>
        <v>713114-9999999</v>
      </c>
      <c r="AE38" s="260" t="s">
        <v>186</v>
      </c>
      <c r="AF38" s="260" t="s">
        <v>129</v>
      </c>
      <c r="AG38" s="274" t="s">
        <v>542</v>
      </c>
      <c r="AH38" s="260" t="s">
        <v>543</v>
      </c>
      <c r="AI38" s="260" t="str">
        <f>CONCATENATE(  tblNapomenaOpstinaKorisnik[[#This Row],[Šifra opštine]], "-", tblNapomenaOpstinaKorisnik[[#This Row],[Šifra budžetske organizacije]])</f>
        <v>002-2002123</v>
      </c>
    </row>
    <row r="39" spans="16:35" x14ac:dyDescent="0.2">
      <c r="P39" s="260" t="s">
        <v>544</v>
      </c>
      <c r="Q39" s="260" t="s">
        <v>545</v>
      </c>
      <c r="R39" s="260" t="s">
        <v>546</v>
      </c>
      <c r="S39" s="260" t="s">
        <v>153</v>
      </c>
      <c r="U39" s="273" t="s">
        <v>547</v>
      </c>
      <c r="V39" s="260" t="s">
        <v>168</v>
      </c>
      <c r="W39" s="260" t="s">
        <v>548</v>
      </c>
      <c r="Y39" s="260" t="s">
        <v>547</v>
      </c>
      <c r="Z39" s="260" t="s">
        <v>548</v>
      </c>
      <c r="AA39" s="260" t="s">
        <v>171</v>
      </c>
      <c r="AB39" s="260" t="s">
        <v>172</v>
      </c>
      <c r="AC39" s="260" t="str">
        <f>CONCATENATE( tblNapomenaBudzetKorisnik[[#This Row],[Vrsta prihoda]], "-", tblNapomenaBudzetKorisnik[[#This Row],[Šifra budžetskog korisnika]])</f>
        <v>714911-9999999</v>
      </c>
      <c r="AE39" s="260" t="s">
        <v>186</v>
      </c>
      <c r="AF39" s="260" t="s">
        <v>129</v>
      </c>
      <c r="AG39" s="274" t="s">
        <v>549</v>
      </c>
      <c r="AH39" s="260" t="s">
        <v>550</v>
      </c>
      <c r="AI39" s="260" t="str">
        <f>CONCATENATE(  tblNapomenaOpstinaKorisnik[[#This Row],[Šifra opštine]], "-", tblNapomenaOpstinaKorisnik[[#This Row],[Šifra budžetske organizacije]])</f>
        <v>002-2002124</v>
      </c>
    </row>
    <row r="40" spans="16:35" x14ac:dyDescent="0.2">
      <c r="P40" s="260" t="s">
        <v>551</v>
      </c>
      <c r="Q40" s="260" t="s">
        <v>552</v>
      </c>
      <c r="R40" s="260" t="s">
        <v>553</v>
      </c>
      <c r="S40" s="260" t="s">
        <v>153</v>
      </c>
      <c r="U40" s="273" t="s">
        <v>554</v>
      </c>
      <c r="V40" s="260" t="s">
        <v>168</v>
      </c>
      <c r="W40" s="260" t="s">
        <v>555</v>
      </c>
      <c r="Y40" s="260" t="s">
        <v>554</v>
      </c>
      <c r="Z40" s="260" t="s">
        <v>556</v>
      </c>
      <c r="AA40" s="260" t="s">
        <v>171</v>
      </c>
      <c r="AB40" s="260" t="s">
        <v>172</v>
      </c>
      <c r="AC40" s="260" t="str">
        <f>CONCATENATE( tblNapomenaBudzetKorisnik[[#This Row],[Vrsta prihoda]], "-", tblNapomenaBudzetKorisnik[[#This Row],[Šifra budžetskog korisnika]])</f>
        <v>714913-9999999</v>
      </c>
      <c r="AE40" s="260" t="s">
        <v>186</v>
      </c>
      <c r="AF40" s="260" t="s">
        <v>129</v>
      </c>
      <c r="AG40" s="274" t="s">
        <v>557</v>
      </c>
      <c r="AH40" s="260" t="s">
        <v>558</v>
      </c>
      <c r="AI40" s="260" t="str">
        <f>CONCATENATE(  tblNapomenaOpstinaKorisnik[[#This Row],[Šifra opštine]], "-", tblNapomenaOpstinaKorisnik[[#This Row],[Šifra budžetske organizacije]])</f>
        <v>002-2002125</v>
      </c>
    </row>
    <row r="41" spans="16:35" x14ac:dyDescent="0.2">
      <c r="P41" s="260" t="s">
        <v>559</v>
      </c>
      <c r="Q41" s="260" t="s">
        <v>560</v>
      </c>
      <c r="R41" s="260" t="s">
        <v>561</v>
      </c>
      <c r="S41" s="260" t="s">
        <v>153</v>
      </c>
      <c r="U41" s="273" t="s">
        <v>562</v>
      </c>
      <c r="V41" s="260" t="s">
        <v>168</v>
      </c>
      <c r="W41" s="260" t="s">
        <v>563</v>
      </c>
      <c r="Y41" s="260" t="s">
        <v>562</v>
      </c>
      <c r="Z41" s="260" t="s">
        <v>563</v>
      </c>
      <c r="AA41" s="260" t="s">
        <v>171</v>
      </c>
      <c r="AB41" s="260" t="s">
        <v>172</v>
      </c>
      <c r="AC41" s="260" t="str">
        <f>CONCATENATE( tblNapomenaBudzetKorisnik[[#This Row],[Vrsta prihoda]], "-", tblNapomenaBudzetKorisnik[[#This Row],[Šifra budžetskog korisnika]])</f>
        <v>714914-9999999</v>
      </c>
      <c r="AE41" s="260" t="s">
        <v>186</v>
      </c>
      <c r="AF41" s="260" t="s">
        <v>129</v>
      </c>
      <c r="AG41" s="274" t="s">
        <v>564</v>
      </c>
      <c r="AH41" s="260" t="s">
        <v>565</v>
      </c>
      <c r="AI41" s="260" t="str">
        <f>CONCATENATE(  tblNapomenaOpstinaKorisnik[[#This Row],[Šifra opštine]], "-", tblNapomenaOpstinaKorisnik[[#This Row],[Šifra budžetske organizacije]])</f>
        <v>002-2002126</v>
      </c>
    </row>
    <row r="42" spans="16:35" x14ac:dyDescent="0.2">
      <c r="P42" s="260" t="s">
        <v>566</v>
      </c>
      <c r="Q42" s="260" t="s">
        <v>567</v>
      </c>
      <c r="R42" s="260" t="s">
        <v>568</v>
      </c>
      <c r="S42" s="260" t="s">
        <v>153</v>
      </c>
      <c r="U42" s="273" t="s">
        <v>569</v>
      </c>
      <c r="V42" s="260" t="s">
        <v>168</v>
      </c>
      <c r="W42" s="260" t="s">
        <v>570</v>
      </c>
      <c r="Y42" s="260" t="s">
        <v>569</v>
      </c>
      <c r="Z42" s="260" t="s">
        <v>570</v>
      </c>
      <c r="AA42" s="260" t="s">
        <v>171</v>
      </c>
      <c r="AB42" s="260" t="s">
        <v>172</v>
      </c>
      <c r="AC42" s="260" t="str">
        <f>CONCATENATE( tblNapomenaBudzetKorisnik[[#This Row],[Vrsta prihoda]], "-", tblNapomenaBudzetKorisnik[[#This Row],[Šifra budžetskog korisnika]])</f>
        <v>714915-9999999</v>
      </c>
      <c r="AE42" s="260" t="s">
        <v>186</v>
      </c>
      <c r="AF42" s="260" t="s">
        <v>129</v>
      </c>
      <c r="AG42" s="274" t="s">
        <v>571</v>
      </c>
      <c r="AH42" s="260" t="s">
        <v>572</v>
      </c>
      <c r="AI42" s="260" t="str">
        <f>CONCATENATE(  tblNapomenaOpstinaKorisnik[[#This Row],[Šifra opštine]], "-", tblNapomenaOpstinaKorisnik[[#This Row],[Šifra budžetske organizacije]])</f>
        <v>002-2002127</v>
      </c>
    </row>
    <row r="43" spans="16:35" x14ac:dyDescent="0.2">
      <c r="P43" s="260" t="s">
        <v>573</v>
      </c>
      <c r="Q43" s="260" t="s">
        <v>574</v>
      </c>
      <c r="R43" s="260" t="s">
        <v>575</v>
      </c>
      <c r="S43" s="260" t="s">
        <v>153</v>
      </c>
      <c r="U43" s="273" t="s">
        <v>576</v>
      </c>
      <c r="V43" s="260" t="s">
        <v>168</v>
      </c>
      <c r="W43" s="260" t="s">
        <v>577</v>
      </c>
      <c r="Y43" s="260" t="s">
        <v>576</v>
      </c>
      <c r="Z43" s="260" t="s">
        <v>577</v>
      </c>
      <c r="AA43" s="260" t="s">
        <v>171</v>
      </c>
      <c r="AB43" s="260" t="s">
        <v>172</v>
      </c>
      <c r="AC43" s="260" t="str">
        <f>CONCATENATE( tblNapomenaBudzetKorisnik[[#This Row],[Vrsta prihoda]], "-", tblNapomenaBudzetKorisnik[[#This Row],[Šifra budžetskog korisnika]])</f>
        <v>715111-9999999</v>
      </c>
      <c r="AE43" s="260" t="s">
        <v>186</v>
      </c>
      <c r="AF43" s="260" t="s">
        <v>129</v>
      </c>
      <c r="AG43" s="274" t="s">
        <v>578</v>
      </c>
      <c r="AH43" s="260" t="s">
        <v>222</v>
      </c>
      <c r="AI43" s="260" t="str">
        <f>CONCATENATE(  tblNapomenaOpstinaKorisnik[[#This Row],[Šifra opštine]], "-", tblNapomenaOpstinaKorisnik[[#This Row],[Šifra budžetske organizacije]])</f>
        <v>002-2002130</v>
      </c>
    </row>
    <row r="44" spans="16:35" x14ac:dyDescent="0.2">
      <c r="P44" s="260" t="s">
        <v>579</v>
      </c>
      <c r="Q44" s="260" t="s">
        <v>580</v>
      </c>
      <c r="R44" s="260" t="s">
        <v>581</v>
      </c>
      <c r="S44" s="260" t="s">
        <v>153</v>
      </c>
      <c r="U44" s="273" t="s">
        <v>582</v>
      </c>
      <c r="V44" s="260" t="s">
        <v>168</v>
      </c>
      <c r="W44" s="260" t="s">
        <v>583</v>
      </c>
      <c r="Y44" s="260" t="s">
        <v>582</v>
      </c>
      <c r="Z44" s="260" t="s">
        <v>583</v>
      </c>
      <c r="AA44" s="260" t="s">
        <v>171</v>
      </c>
      <c r="AB44" s="260" t="s">
        <v>172</v>
      </c>
      <c r="AC44" s="260" t="str">
        <f>CONCATENATE( tblNapomenaBudzetKorisnik[[#This Row],[Vrsta prihoda]], "-", tblNapomenaBudzetKorisnik[[#This Row],[Šifra budžetskog korisnika]])</f>
        <v>715112-9999999</v>
      </c>
      <c r="AE44" s="260" t="s">
        <v>186</v>
      </c>
      <c r="AF44" s="260" t="s">
        <v>129</v>
      </c>
      <c r="AG44" s="274" t="s">
        <v>126</v>
      </c>
      <c r="AH44" s="260" t="s">
        <v>238</v>
      </c>
      <c r="AI44" s="260" t="str">
        <f>CONCATENATE(  tblNapomenaOpstinaKorisnik[[#This Row],[Šifra opštine]], "-", tblNapomenaOpstinaKorisnik[[#This Row],[Šifra budžetske organizacije]])</f>
        <v>002-2002140</v>
      </c>
    </row>
    <row r="45" spans="16:35" x14ac:dyDescent="0.2">
      <c r="P45" s="260" t="s">
        <v>584</v>
      </c>
      <c r="Q45" s="260" t="s">
        <v>585</v>
      </c>
      <c r="R45" s="260" t="s">
        <v>586</v>
      </c>
      <c r="S45" s="260" t="s">
        <v>153</v>
      </c>
      <c r="U45" s="273" t="s">
        <v>587</v>
      </c>
      <c r="V45" s="260" t="s">
        <v>168</v>
      </c>
      <c r="W45" s="260" t="s">
        <v>588</v>
      </c>
      <c r="Y45" s="260" t="s">
        <v>587</v>
      </c>
      <c r="Z45" s="260" t="s">
        <v>588</v>
      </c>
      <c r="AA45" s="260" t="s">
        <v>171</v>
      </c>
      <c r="AB45" s="260" t="s">
        <v>172</v>
      </c>
      <c r="AC45" s="260" t="str">
        <f>CONCATENATE( tblNapomenaBudzetKorisnik[[#This Row],[Vrsta prihoda]], "-", tblNapomenaBudzetKorisnik[[#This Row],[Šifra budžetskog korisnika]])</f>
        <v>715113-9999999</v>
      </c>
      <c r="AE45" s="260" t="s">
        <v>186</v>
      </c>
      <c r="AF45" s="260" t="s">
        <v>129</v>
      </c>
      <c r="AG45" s="274" t="s">
        <v>589</v>
      </c>
      <c r="AH45" s="260" t="s">
        <v>590</v>
      </c>
      <c r="AI45" s="260" t="str">
        <f>CONCATENATE(  tblNapomenaOpstinaKorisnik[[#This Row],[Šifra opštine]], "-", tblNapomenaOpstinaKorisnik[[#This Row],[Šifra budžetske organizacije]])</f>
        <v>002-2002150</v>
      </c>
    </row>
    <row r="46" spans="16:35" x14ac:dyDescent="0.2">
      <c r="P46" s="260" t="s">
        <v>591</v>
      </c>
      <c r="Q46" s="260" t="s">
        <v>592</v>
      </c>
      <c r="R46" s="260" t="s">
        <v>593</v>
      </c>
      <c r="S46" s="260" t="s">
        <v>153</v>
      </c>
      <c r="U46" s="273" t="s">
        <v>594</v>
      </c>
      <c r="V46" s="260" t="s">
        <v>168</v>
      </c>
      <c r="W46" s="260" t="s">
        <v>595</v>
      </c>
      <c r="Y46" s="260" t="s">
        <v>594</v>
      </c>
      <c r="Z46" s="260" t="s">
        <v>595</v>
      </c>
      <c r="AA46" s="260" t="s">
        <v>171</v>
      </c>
      <c r="AB46" s="260" t="s">
        <v>172</v>
      </c>
      <c r="AC46" s="260" t="str">
        <f>CONCATENATE( tblNapomenaBudzetKorisnik[[#This Row],[Vrsta prihoda]], "-", tblNapomenaBudzetKorisnik[[#This Row],[Šifra budžetskog korisnika]])</f>
        <v>715114-9999999</v>
      </c>
      <c r="AE46" s="260" t="s">
        <v>186</v>
      </c>
      <c r="AF46" s="260" t="s">
        <v>129</v>
      </c>
      <c r="AG46" s="274" t="s">
        <v>596</v>
      </c>
      <c r="AH46" s="260" t="s">
        <v>597</v>
      </c>
      <c r="AI46" s="260" t="str">
        <f>CONCATENATE(  tblNapomenaOpstinaKorisnik[[#This Row],[Šifra opštine]], "-", tblNapomenaOpstinaKorisnik[[#This Row],[Šifra budžetske organizacije]])</f>
        <v>002-2002160</v>
      </c>
    </row>
    <row r="47" spans="16:35" x14ac:dyDescent="0.2">
      <c r="P47" s="260" t="s">
        <v>598</v>
      </c>
      <c r="Q47" s="260" t="s">
        <v>599</v>
      </c>
      <c r="R47" s="260" t="s">
        <v>600</v>
      </c>
      <c r="S47" s="260" t="s">
        <v>153</v>
      </c>
      <c r="U47" s="273" t="s">
        <v>601</v>
      </c>
      <c r="V47" s="260" t="s">
        <v>168</v>
      </c>
      <c r="W47" s="260" t="s">
        <v>602</v>
      </c>
      <c r="Y47" s="260" t="s">
        <v>601</v>
      </c>
      <c r="Z47" s="260" t="s">
        <v>603</v>
      </c>
      <c r="AA47" s="260" t="s">
        <v>171</v>
      </c>
      <c r="AB47" s="260" t="s">
        <v>172</v>
      </c>
      <c r="AC47" s="260" t="str">
        <f>CONCATENATE( tblNapomenaBudzetKorisnik[[#This Row],[Vrsta prihoda]], "-", tblNapomenaBudzetKorisnik[[#This Row],[Šifra budžetskog korisnika]])</f>
        <v>715115-9999999</v>
      </c>
      <c r="AE47" s="260" t="s">
        <v>186</v>
      </c>
      <c r="AF47" s="260" t="s">
        <v>129</v>
      </c>
      <c r="AG47" s="274" t="s">
        <v>604</v>
      </c>
      <c r="AH47" s="260" t="s">
        <v>605</v>
      </c>
      <c r="AI47" s="260" t="str">
        <f>CONCATENATE(  tblNapomenaOpstinaKorisnik[[#This Row],[Šifra opštine]], "-", tblNapomenaOpstinaKorisnik[[#This Row],[Šifra budžetske organizacije]])</f>
        <v>002-2002170</v>
      </c>
    </row>
    <row r="48" spans="16:35" x14ac:dyDescent="0.2">
      <c r="P48" s="260" t="s">
        <v>606</v>
      </c>
      <c r="Q48" s="260" t="s">
        <v>607</v>
      </c>
      <c r="R48" s="260" t="s">
        <v>608</v>
      </c>
      <c r="S48" s="260" t="s">
        <v>153</v>
      </c>
      <c r="U48" s="273" t="s">
        <v>609</v>
      </c>
      <c r="V48" s="260" t="s">
        <v>168</v>
      </c>
      <c r="W48" s="260" t="s">
        <v>610</v>
      </c>
      <c r="Y48" s="260" t="s">
        <v>609</v>
      </c>
      <c r="Z48" s="260" t="s">
        <v>610</v>
      </c>
      <c r="AA48" s="260" t="s">
        <v>171</v>
      </c>
      <c r="AB48" s="260" t="s">
        <v>172</v>
      </c>
      <c r="AC48" s="260" t="str">
        <f>CONCATENATE( tblNapomenaBudzetKorisnik[[#This Row],[Vrsta prihoda]], "-", tblNapomenaBudzetKorisnik[[#This Row],[Šifra budžetskog korisnika]])</f>
        <v>715116-9999999</v>
      </c>
      <c r="AE48" s="260" t="s">
        <v>186</v>
      </c>
      <c r="AF48" s="260" t="s">
        <v>129</v>
      </c>
      <c r="AG48" s="274" t="s">
        <v>611</v>
      </c>
      <c r="AH48" s="260" t="s">
        <v>612</v>
      </c>
      <c r="AI48" s="260" t="str">
        <f>CONCATENATE(  tblNapomenaOpstinaKorisnik[[#This Row],[Šifra opštine]], "-", tblNapomenaOpstinaKorisnik[[#This Row],[Šifra budžetske organizacije]])</f>
        <v>002-2002171</v>
      </c>
    </row>
    <row r="49" spans="16:35" x14ac:dyDescent="0.2">
      <c r="P49" s="260" t="s">
        <v>613</v>
      </c>
      <c r="Q49" s="260" t="s">
        <v>614</v>
      </c>
      <c r="R49" s="260" t="s">
        <v>615</v>
      </c>
      <c r="S49" s="260" t="s">
        <v>153</v>
      </c>
      <c r="U49" s="273" t="s">
        <v>616</v>
      </c>
      <c r="V49" s="260" t="s">
        <v>168</v>
      </c>
      <c r="W49" s="260" t="s">
        <v>617</v>
      </c>
      <c r="Y49" s="260" t="s">
        <v>616</v>
      </c>
      <c r="Z49" s="260" t="s">
        <v>617</v>
      </c>
      <c r="AA49" s="260" t="s">
        <v>171</v>
      </c>
      <c r="AB49" s="260" t="s">
        <v>172</v>
      </c>
      <c r="AC49" s="260" t="str">
        <f>CONCATENATE( tblNapomenaBudzetKorisnik[[#This Row],[Vrsta prihoda]], "-", tblNapomenaBudzetKorisnik[[#This Row],[Šifra budžetskog korisnika]])</f>
        <v>715117-9999999</v>
      </c>
      <c r="AE49" s="260" t="s">
        <v>186</v>
      </c>
      <c r="AF49" s="260" t="s">
        <v>129</v>
      </c>
      <c r="AG49" s="274" t="s">
        <v>618</v>
      </c>
      <c r="AH49" s="260" t="s">
        <v>619</v>
      </c>
      <c r="AI49" s="260" t="str">
        <f>CONCATENATE(  tblNapomenaOpstinaKorisnik[[#This Row],[Šifra opštine]], "-", tblNapomenaOpstinaKorisnik[[#This Row],[Šifra budžetske organizacije]])</f>
        <v>002-2002172</v>
      </c>
    </row>
    <row r="50" spans="16:35" x14ac:dyDescent="0.2">
      <c r="P50" s="260" t="s">
        <v>620</v>
      </c>
      <c r="Q50" s="260" t="s">
        <v>621</v>
      </c>
      <c r="R50" s="260" t="s">
        <v>622</v>
      </c>
      <c r="S50" s="260" t="s">
        <v>153</v>
      </c>
      <c r="U50" s="273" t="s">
        <v>623</v>
      </c>
      <c r="V50" s="260" t="s">
        <v>168</v>
      </c>
      <c r="W50" s="260" t="s">
        <v>624</v>
      </c>
      <c r="Y50" s="260" t="s">
        <v>623</v>
      </c>
      <c r="Z50" s="260" t="s">
        <v>624</v>
      </c>
      <c r="AA50" s="260" t="s">
        <v>171</v>
      </c>
      <c r="AB50" s="260" t="s">
        <v>172</v>
      </c>
      <c r="AC50" s="260" t="str">
        <f>CONCATENATE( tblNapomenaBudzetKorisnik[[#This Row],[Vrsta prihoda]], "-", tblNapomenaBudzetKorisnik[[#This Row],[Šifra budžetskog korisnika]])</f>
        <v>715211-9999999</v>
      </c>
      <c r="AE50" s="260" t="s">
        <v>186</v>
      </c>
      <c r="AF50" s="260" t="s">
        <v>129</v>
      </c>
      <c r="AG50" s="274" t="s">
        <v>625</v>
      </c>
      <c r="AH50" s="260" t="s">
        <v>626</v>
      </c>
      <c r="AI50" s="260" t="str">
        <f>CONCATENATE(  tblNapomenaOpstinaKorisnik[[#This Row],[Šifra opštine]], "-", tblNapomenaOpstinaKorisnik[[#This Row],[Šifra budžetske organizacije]])</f>
        <v>002-2002173</v>
      </c>
    </row>
    <row r="51" spans="16:35" x14ac:dyDescent="0.2">
      <c r="P51" s="260" t="s">
        <v>627</v>
      </c>
      <c r="Q51" s="260" t="s">
        <v>628</v>
      </c>
      <c r="R51" s="260" t="s">
        <v>629</v>
      </c>
      <c r="S51" s="260" t="s">
        <v>153</v>
      </c>
      <c r="U51" s="273" t="s">
        <v>630</v>
      </c>
      <c r="V51" s="260" t="s">
        <v>168</v>
      </c>
      <c r="W51" s="260" t="s">
        <v>631</v>
      </c>
      <c r="Y51" s="260" t="s">
        <v>630</v>
      </c>
      <c r="Z51" s="260" t="s">
        <v>631</v>
      </c>
      <c r="AA51" s="260" t="s">
        <v>171</v>
      </c>
      <c r="AB51" s="260" t="s">
        <v>172</v>
      </c>
      <c r="AC51" s="260" t="str">
        <f>CONCATENATE( tblNapomenaBudzetKorisnik[[#This Row],[Vrsta prihoda]], "-", tblNapomenaBudzetKorisnik[[#This Row],[Šifra budžetskog korisnika]])</f>
        <v>715212-9999999</v>
      </c>
      <c r="AE51" s="260" t="s">
        <v>186</v>
      </c>
      <c r="AF51" s="260" t="s">
        <v>129</v>
      </c>
      <c r="AG51" s="274" t="s">
        <v>632</v>
      </c>
      <c r="AH51" s="260" t="s">
        <v>633</v>
      </c>
      <c r="AI51" s="260" t="str">
        <f>CONCATENATE(  tblNapomenaOpstinaKorisnik[[#This Row],[Šifra opštine]], "-", tblNapomenaOpstinaKorisnik[[#This Row],[Šifra budžetske organizacije]])</f>
        <v>002-2002180</v>
      </c>
    </row>
    <row r="52" spans="16:35" x14ac:dyDescent="0.2">
      <c r="P52" s="260" t="s">
        <v>634</v>
      </c>
      <c r="Q52" s="260" t="s">
        <v>635</v>
      </c>
      <c r="R52" s="260" t="s">
        <v>636</v>
      </c>
      <c r="S52" s="260" t="s">
        <v>153</v>
      </c>
      <c r="U52" s="273" t="s">
        <v>637</v>
      </c>
      <c r="V52" s="260" t="s">
        <v>168</v>
      </c>
      <c r="W52" s="260" t="s">
        <v>638</v>
      </c>
      <c r="Y52" s="260" t="s">
        <v>637</v>
      </c>
      <c r="Z52" s="260" t="s">
        <v>638</v>
      </c>
      <c r="AA52" s="260" t="s">
        <v>171</v>
      </c>
      <c r="AB52" s="260" t="s">
        <v>172</v>
      </c>
      <c r="AC52" s="260" t="str">
        <f>CONCATENATE( tblNapomenaBudzetKorisnik[[#This Row],[Vrsta prihoda]], "-", tblNapomenaBudzetKorisnik[[#This Row],[Šifra budžetskog korisnika]])</f>
        <v>715311-9999999</v>
      </c>
      <c r="AE52" s="260" t="s">
        <v>186</v>
      </c>
      <c r="AF52" s="260" t="s">
        <v>129</v>
      </c>
      <c r="AG52" s="274" t="s">
        <v>639</v>
      </c>
      <c r="AH52" s="260" t="s">
        <v>277</v>
      </c>
      <c r="AI52" s="260" t="str">
        <f>CONCATENATE(  tblNapomenaOpstinaKorisnik[[#This Row],[Šifra opštine]], "-", tblNapomenaOpstinaKorisnik[[#This Row],[Šifra budžetske organizacije]])</f>
        <v>002-2002190</v>
      </c>
    </row>
    <row r="53" spans="16:35" x14ac:dyDescent="0.2">
      <c r="P53" s="260" t="s">
        <v>640</v>
      </c>
      <c r="Q53" s="260" t="s">
        <v>641</v>
      </c>
      <c r="R53" s="260" t="s">
        <v>642</v>
      </c>
      <c r="S53" s="260" t="s">
        <v>153</v>
      </c>
      <c r="U53" s="273" t="s">
        <v>643</v>
      </c>
      <c r="V53" s="260" t="s">
        <v>168</v>
      </c>
      <c r="W53" s="260" t="s">
        <v>644</v>
      </c>
      <c r="Y53" s="260" t="s">
        <v>643</v>
      </c>
      <c r="Z53" s="260" t="s">
        <v>644</v>
      </c>
      <c r="AA53" s="260" t="s">
        <v>171</v>
      </c>
      <c r="AB53" s="260" t="s">
        <v>172</v>
      </c>
      <c r="AC53" s="260" t="str">
        <f>CONCATENATE( tblNapomenaBudzetKorisnik[[#This Row],[Vrsta prihoda]], "-", tblNapomenaBudzetKorisnik[[#This Row],[Šifra budžetskog korisnika]])</f>
        <v>715312-9999999</v>
      </c>
      <c r="AE53" s="260" t="s">
        <v>186</v>
      </c>
      <c r="AF53" s="260" t="s">
        <v>129</v>
      </c>
      <c r="AG53" s="274" t="s">
        <v>645</v>
      </c>
      <c r="AH53" s="260" t="s">
        <v>646</v>
      </c>
      <c r="AI53" s="260" t="str">
        <f>CONCATENATE(  tblNapomenaOpstinaKorisnik[[#This Row],[Šifra opštine]], "-", tblNapomenaOpstinaKorisnik[[#This Row],[Šifra budžetske organizacije]])</f>
        <v>002-2002210</v>
      </c>
    </row>
    <row r="54" spans="16:35" x14ac:dyDescent="0.2">
      <c r="P54" s="260" t="s">
        <v>647</v>
      </c>
      <c r="Q54" s="260" t="s">
        <v>648</v>
      </c>
      <c r="R54" s="260" t="s">
        <v>649</v>
      </c>
      <c r="S54" s="260" t="s">
        <v>153</v>
      </c>
      <c r="U54" s="273" t="s">
        <v>650</v>
      </c>
      <c r="V54" s="260" t="s">
        <v>168</v>
      </c>
      <c r="W54" s="260" t="s">
        <v>651</v>
      </c>
      <c r="Y54" s="260" t="s">
        <v>650</v>
      </c>
      <c r="Z54" s="260" t="s">
        <v>652</v>
      </c>
      <c r="AA54" s="260" t="s">
        <v>171</v>
      </c>
      <c r="AB54" s="260" t="s">
        <v>172</v>
      </c>
      <c r="AC54" s="260" t="str">
        <f>CONCATENATE( tblNapomenaBudzetKorisnik[[#This Row],[Vrsta prihoda]], "-", tblNapomenaBudzetKorisnik[[#This Row],[Šifra budžetskog korisnika]])</f>
        <v>715313-9999999</v>
      </c>
      <c r="AE54" s="260" t="s">
        <v>186</v>
      </c>
      <c r="AF54" s="260" t="s">
        <v>129</v>
      </c>
      <c r="AG54" s="274" t="s">
        <v>653</v>
      </c>
      <c r="AH54" s="260" t="s">
        <v>654</v>
      </c>
      <c r="AI54" s="260" t="str">
        <f>CONCATENATE(  tblNapomenaOpstinaKorisnik[[#This Row],[Šifra opštine]], "-", tblNapomenaOpstinaKorisnik[[#This Row],[Šifra budžetske organizacije]])</f>
        <v>002-2002220</v>
      </c>
    </row>
    <row r="55" spans="16:35" x14ac:dyDescent="0.2">
      <c r="P55" s="260" t="s">
        <v>655</v>
      </c>
      <c r="Q55" s="260" t="s">
        <v>656</v>
      </c>
      <c r="R55" s="260" t="s">
        <v>657</v>
      </c>
      <c r="S55" s="260" t="s">
        <v>153</v>
      </c>
      <c r="U55" s="273" t="s">
        <v>658</v>
      </c>
      <c r="V55" s="260" t="s">
        <v>168</v>
      </c>
      <c r="W55" s="260" t="s">
        <v>659</v>
      </c>
      <c r="Y55" s="260" t="s">
        <v>658</v>
      </c>
      <c r="Z55" s="260" t="s">
        <v>659</v>
      </c>
      <c r="AA55" s="260" t="s">
        <v>171</v>
      </c>
      <c r="AB55" s="260" t="s">
        <v>172</v>
      </c>
      <c r="AC55" s="260" t="str">
        <f>CONCATENATE( tblNapomenaBudzetKorisnik[[#This Row],[Vrsta prihoda]], "-", tblNapomenaBudzetKorisnik[[#This Row],[Šifra budžetskog korisnika]])</f>
        <v>715314-9999999</v>
      </c>
      <c r="AE55" s="260" t="s">
        <v>186</v>
      </c>
      <c r="AF55" s="260" t="s">
        <v>129</v>
      </c>
      <c r="AG55" s="274" t="s">
        <v>660</v>
      </c>
      <c r="AH55" s="260" t="s">
        <v>661</v>
      </c>
      <c r="AI55" s="260" t="str">
        <f>CONCATENATE(  tblNapomenaOpstinaKorisnik[[#This Row],[Šifra opštine]], "-", tblNapomenaOpstinaKorisnik[[#This Row],[Šifra budžetske organizacije]])</f>
        <v>002-2002230</v>
      </c>
    </row>
    <row r="56" spans="16:35" x14ac:dyDescent="0.2">
      <c r="P56" s="260" t="s">
        <v>662</v>
      </c>
      <c r="Q56" s="260" t="s">
        <v>663</v>
      </c>
      <c r="R56" s="260" t="s">
        <v>664</v>
      </c>
      <c r="S56" s="260" t="s">
        <v>153</v>
      </c>
      <c r="U56" s="273" t="s">
        <v>665</v>
      </c>
      <c r="V56" s="260" t="s">
        <v>168</v>
      </c>
      <c r="W56" s="260" t="s">
        <v>666</v>
      </c>
      <c r="Y56" s="260" t="s">
        <v>665</v>
      </c>
      <c r="Z56" s="260" t="s">
        <v>666</v>
      </c>
      <c r="AA56" s="260" t="s">
        <v>171</v>
      </c>
      <c r="AB56" s="260" t="s">
        <v>172</v>
      </c>
      <c r="AC56" s="260" t="str">
        <f>CONCATENATE( tblNapomenaBudzetKorisnik[[#This Row],[Vrsta prihoda]], "-", tblNapomenaBudzetKorisnik[[#This Row],[Šifra budžetskog korisnika]])</f>
        <v>715315-9999999</v>
      </c>
      <c r="AE56" s="260" t="s">
        <v>186</v>
      </c>
      <c r="AF56" s="260" t="s">
        <v>129</v>
      </c>
      <c r="AG56" s="274" t="s">
        <v>667</v>
      </c>
      <c r="AH56" s="260" t="s">
        <v>668</v>
      </c>
      <c r="AI56" s="260" t="str">
        <f>CONCATENATE(  tblNapomenaOpstinaKorisnik[[#This Row],[Šifra opštine]], "-", tblNapomenaOpstinaKorisnik[[#This Row],[Šifra budžetske organizacije]])</f>
        <v>002-2002240</v>
      </c>
    </row>
    <row r="57" spans="16:35" x14ac:dyDescent="0.2">
      <c r="P57" s="260" t="s">
        <v>669</v>
      </c>
      <c r="Q57" s="260" t="s">
        <v>670</v>
      </c>
      <c r="R57" s="260" t="s">
        <v>671</v>
      </c>
      <c r="S57" s="260" t="s">
        <v>153</v>
      </c>
      <c r="U57" s="273" t="s">
        <v>672</v>
      </c>
      <c r="V57" s="260" t="s">
        <v>168</v>
      </c>
      <c r="W57" s="260" t="s">
        <v>673</v>
      </c>
      <c r="Y57" s="260" t="s">
        <v>672</v>
      </c>
      <c r="Z57" s="260" t="s">
        <v>674</v>
      </c>
      <c r="AA57" s="260" t="s">
        <v>171</v>
      </c>
      <c r="AB57" s="260" t="s">
        <v>172</v>
      </c>
      <c r="AC57" s="260" t="str">
        <f>CONCATENATE( tblNapomenaBudzetKorisnik[[#This Row],[Vrsta prihoda]], "-", tblNapomenaBudzetKorisnik[[#This Row],[Šifra budžetskog korisnika]])</f>
        <v>715316-9999999</v>
      </c>
      <c r="AE57" s="260" t="s">
        <v>186</v>
      </c>
      <c r="AF57" s="260" t="s">
        <v>129</v>
      </c>
      <c r="AG57" s="274" t="s">
        <v>675</v>
      </c>
      <c r="AH57" s="260" t="s">
        <v>676</v>
      </c>
      <c r="AI57" s="260" t="str">
        <f>CONCATENATE(  tblNapomenaOpstinaKorisnik[[#This Row],[Šifra opštine]], "-", tblNapomenaOpstinaKorisnik[[#This Row],[Šifra budžetske organizacije]])</f>
        <v>002-2002300</v>
      </c>
    </row>
    <row r="58" spans="16:35" x14ac:dyDescent="0.2">
      <c r="P58" s="260" t="s">
        <v>677</v>
      </c>
      <c r="Q58" s="260" t="s">
        <v>678</v>
      </c>
      <c r="R58" s="260" t="s">
        <v>679</v>
      </c>
      <c r="S58" s="260" t="s">
        <v>153</v>
      </c>
      <c r="U58" s="273" t="s">
        <v>680</v>
      </c>
      <c r="V58" s="260" t="s">
        <v>168</v>
      </c>
      <c r="W58" s="260" t="s">
        <v>681</v>
      </c>
      <c r="Y58" s="260" t="s">
        <v>680</v>
      </c>
      <c r="Z58" s="260" t="s">
        <v>681</v>
      </c>
      <c r="AA58" s="260" t="s">
        <v>171</v>
      </c>
      <c r="AB58" s="260" t="s">
        <v>172</v>
      </c>
      <c r="AC58" s="260" t="str">
        <f>CONCATENATE( tblNapomenaBudzetKorisnik[[#This Row],[Vrsta prihoda]], "-", tblNapomenaBudzetKorisnik[[#This Row],[Šifra budžetskog korisnika]])</f>
        <v>716111-9999999</v>
      </c>
      <c r="AE58" s="260" t="s">
        <v>186</v>
      </c>
      <c r="AF58" s="260" t="s">
        <v>129</v>
      </c>
      <c r="AG58" s="274" t="s">
        <v>682</v>
      </c>
      <c r="AH58" s="260" t="s">
        <v>683</v>
      </c>
      <c r="AI58" s="260" t="str">
        <f>CONCATENATE(  tblNapomenaOpstinaKorisnik[[#This Row],[Šifra opštine]], "-", tblNapomenaOpstinaKorisnik[[#This Row],[Šifra budžetske organizacije]])</f>
        <v>002-2002400</v>
      </c>
    </row>
    <row r="59" spans="16:35" x14ac:dyDescent="0.2">
      <c r="P59" s="260" t="s">
        <v>684</v>
      </c>
      <c r="Q59" s="260" t="s">
        <v>685</v>
      </c>
      <c r="R59" s="260" t="s">
        <v>686</v>
      </c>
      <c r="S59" s="260" t="s">
        <v>153</v>
      </c>
      <c r="U59" s="273" t="s">
        <v>687</v>
      </c>
      <c r="V59" s="260" t="s">
        <v>168</v>
      </c>
      <c r="W59" s="260" t="s">
        <v>688</v>
      </c>
      <c r="Y59" s="260" t="s">
        <v>687</v>
      </c>
      <c r="Z59" s="260" t="s">
        <v>688</v>
      </c>
      <c r="AA59" s="260" t="s">
        <v>171</v>
      </c>
      <c r="AB59" s="260" t="s">
        <v>172</v>
      </c>
      <c r="AC59" s="260" t="str">
        <f>CONCATENATE( tblNapomenaBudzetKorisnik[[#This Row],[Vrsta prihoda]], "-", tblNapomenaBudzetKorisnik[[#This Row],[Šifra budžetskog korisnika]])</f>
        <v>716112-9999999</v>
      </c>
      <c r="AE59" s="260" t="s">
        <v>186</v>
      </c>
      <c r="AF59" s="260" t="s">
        <v>129</v>
      </c>
      <c r="AG59" s="274" t="s">
        <v>689</v>
      </c>
      <c r="AH59" s="260" t="s">
        <v>690</v>
      </c>
      <c r="AI59" s="260" t="str">
        <f>CONCATENATE(  tblNapomenaOpstinaKorisnik[[#This Row],[Šifra opštine]], "-", tblNapomenaOpstinaKorisnik[[#This Row],[Šifra budžetske organizacije]])</f>
        <v>002-2002510</v>
      </c>
    </row>
    <row r="60" spans="16:35" x14ac:dyDescent="0.2">
      <c r="P60" s="260" t="s">
        <v>691</v>
      </c>
      <c r="Q60" s="260" t="s">
        <v>692</v>
      </c>
      <c r="R60" s="260" t="s">
        <v>693</v>
      </c>
      <c r="S60" s="260" t="s">
        <v>153</v>
      </c>
      <c r="U60" s="273" t="s">
        <v>694</v>
      </c>
      <c r="V60" s="260" t="s">
        <v>168</v>
      </c>
      <c r="W60" s="260" t="s">
        <v>695</v>
      </c>
      <c r="Y60" s="260" t="s">
        <v>694</v>
      </c>
      <c r="Z60" s="260" t="s">
        <v>696</v>
      </c>
      <c r="AA60" s="260" t="s">
        <v>171</v>
      </c>
      <c r="AB60" s="260" t="s">
        <v>172</v>
      </c>
      <c r="AC60" s="260" t="str">
        <f>CONCATENATE( tblNapomenaBudzetKorisnik[[#This Row],[Vrsta prihoda]], "-", tblNapomenaBudzetKorisnik[[#This Row],[Šifra budžetskog korisnika]])</f>
        <v>719111-9999999</v>
      </c>
      <c r="AE60" s="260" t="s">
        <v>186</v>
      </c>
      <c r="AF60" s="260" t="s">
        <v>129</v>
      </c>
      <c r="AG60" s="274" t="s">
        <v>697</v>
      </c>
      <c r="AH60" s="260" t="s">
        <v>698</v>
      </c>
      <c r="AI60" s="260" t="str">
        <f>CONCATENATE(  tblNapomenaOpstinaKorisnik[[#This Row],[Šifra opštine]], "-", tblNapomenaOpstinaKorisnik[[#This Row],[Šifra budžetske organizacije]])</f>
        <v>002-2002530</v>
      </c>
    </row>
    <row r="61" spans="16:35" x14ac:dyDescent="0.2">
      <c r="P61" s="260" t="s">
        <v>699</v>
      </c>
      <c r="Q61" s="260" t="s">
        <v>700</v>
      </c>
      <c r="R61" s="260" t="s">
        <v>701</v>
      </c>
      <c r="S61" s="260" t="s">
        <v>153</v>
      </c>
      <c r="U61" s="273" t="s">
        <v>702</v>
      </c>
      <c r="V61" s="260" t="s">
        <v>168</v>
      </c>
      <c r="W61" s="260" t="s">
        <v>703</v>
      </c>
      <c r="Y61" s="260" t="s">
        <v>702</v>
      </c>
      <c r="Z61" s="260" t="s">
        <v>704</v>
      </c>
      <c r="AA61" s="260" t="s">
        <v>171</v>
      </c>
      <c r="AB61" s="260" t="s">
        <v>172</v>
      </c>
      <c r="AC61" s="260" t="str">
        <f>CONCATENATE( tblNapomenaBudzetKorisnik[[#This Row],[Vrsta prihoda]], "-", tblNapomenaBudzetKorisnik[[#This Row],[Šifra budžetskog korisnika]])</f>
        <v>719112-9999999</v>
      </c>
      <c r="AE61" s="260" t="s">
        <v>186</v>
      </c>
      <c r="AF61" s="260" t="s">
        <v>129</v>
      </c>
      <c r="AG61" s="274" t="s">
        <v>705</v>
      </c>
      <c r="AH61" s="260" t="s">
        <v>706</v>
      </c>
      <c r="AI61" s="260" t="str">
        <f>CONCATENATE(  tblNapomenaOpstinaKorisnik[[#This Row],[Šifra opštine]], "-", tblNapomenaOpstinaKorisnik[[#This Row],[Šifra budžetske organizacije]])</f>
        <v>002-2002910</v>
      </c>
    </row>
    <row r="62" spans="16:35" x14ac:dyDescent="0.2">
      <c r="P62" s="260" t="s">
        <v>707</v>
      </c>
      <c r="Q62" s="260" t="s">
        <v>708</v>
      </c>
      <c r="R62" s="260" t="s">
        <v>709</v>
      </c>
      <c r="S62" s="260" t="s">
        <v>153</v>
      </c>
      <c r="U62" s="273" t="s">
        <v>710</v>
      </c>
      <c r="V62" s="260" t="s">
        <v>168</v>
      </c>
      <c r="W62" s="260" t="s">
        <v>711</v>
      </c>
      <c r="Y62" s="260" t="s">
        <v>710</v>
      </c>
      <c r="Z62" s="260" t="s">
        <v>712</v>
      </c>
      <c r="AA62" s="260" t="s">
        <v>171</v>
      </c>
      <c r="AB62" s="260" t="s">
        <v>172</v>
      </c>
      <c r="AC62" s="260" t="str">
        <f>CONCATENATE( tblNapomenaBudzetKorisnik[[#This Row],[Vrsta prihoda]], "-", tblNapomenaBudzetKorisnik[[#This Row],[Šifra budžetskog korisnika]])</f>
        <v>721111-9999999</v>
      </c>
      <c r="AE62" s="260" t="s">
        <v>186</v>
      </c>
      <c r="AF62" s="260" t="s">
        <v>129</v>
      </c>
      <c r="AG62" s="274" t="s">
        <v>713</v>
      </c>
      <c r="AH62" s="260" t="s">
        <v>714</v>
      </c>
      <c r="AI62" s="260" t="str">
        <f>CONCATENATE(  tblNapomenaOpstinaKorisnik[[#This Row],[Šifra opštine]], "-", tblNapomenaOpstinaKorisnik[[#This Row],[Šifra budžetske organizacije]])</f>
        <v>002-2002920</v>
      </c>
    </row>
    <row r="63" spans="16:35" x14ac:dyDescent="0.2">
      <c r="P63" s="260" t="s">
        <v>715</v>
      </c>
      <c r="Q63" s="260" t="s">
        <v>716</v>
      </c>
      <c r="R63" s="260" t="s">
        <v>717</v>
      </c>
      <c r="S63" s="260" t="s">
        <v>153</v>
      </c>
      <c r="U63" s="273" t="s">
        <v>718</v>
      </c>
      <c r="V63" s="260" t="s">
        <v>168</v>
      </c>
      <c r="W63" s="260" t="s">
        <v>719</v>
      </c>
      <c r="Y63" s="260" t="s">
        <v>718</v>
      </c>
      <c r="Z63" s="260" t="s">
        <v>719</v>
      </c>
      <c r="AA63" s="260" t="s">
        <v>171</v>
      </c>
      <c r="AB63" s="260" t="s">
        <v>172</v>
      </c>
      <c r="AC63" s="260" t="str">
        <f>CONCATENATE( tblNapomenaBudzetKorisnik[[#This Row],[Vrsta prihoda]], "-", tblNapomenaBudzetKorisnik[[#This Row],[Šifra budžetskog korisnika]])</f>
        <v>721112-9999999</v>
      </c>
      <c r="AE63" s="260" t="s">
        <v>186</v>
      </c>
      <c r="AF63" s="260" t="s">
        <v>129</v>
      </c>
      <c r="AG63" s="274" t="s">
        <v>720</v>
      </c>
      <c r="AH63" s="260" t="s">
        <v>721</v>
      </c>
      <c r="AI63" s="260" t="str">
        <f>CONCATENATE(  tblNapomenaOpstinaKorisnik[[#This Row],[Šifra opštine]], "-", tblNapomenaOpstinaKorisnik[[#This Row],[Šifra budžetske organizacije]])</f>
        <v>002-2002930</v>
      </c>
    </row>
    <row r="64" spans="16:35" x14ac:dyDescent="0.2">
      <c r="P64" s="260" t="s">
        <v>722</v>
      </c>
      <c r="Q64" s="260" t="s">
        <v>723</v>
      </c>
      <c r="R64" s="260" t="s">
        <v>724</v>
      </c>
      <c r="S64" s="260" t="s">
        <v>153</v>
      </c>
      <c r="U64" s="273" t="s">
        <v>725</v>
      </c>
      <c r="V64" s="260" t="s">
        <v>168</v>
      </c>
      <c r="W64" s="260" t="s">
        <v>726</v>
      </c>
      <c r="Y64" s="260" t="s">
        <v>725</v>
      </c>
      <c r="Z64" s="260" t="s">
        <v>726</v>
      </c>
      <c r="AA64" s="260" t="s">
        <v>171</v>
      </c>
      <c r="AB64" s="260" t="s">
        <v>172</v>
      </c>
      <c r="AC64" s="260" t="str">
        <f>CONCATENATE( tblNapomenaBudzetKorisnik[[#This Row],[Vrsta prihoda]], "-", tblNapomenaBudzetKorisnik[[#This Row],[Šifra budžetskog korisnika]])</f>
        <v>721224-9999999</v>
      </c>
      <c r="AE64" s="260" t="s">
        <v>186</v>
      </c>
      <c r="AF64" s="260" t="s">
        <v>129</v>
      </c>
      <c r="AG64" s="274" t="s">
        <v>171</v>
      </c>
      <c r="AH64" s="260" t="s">
        <v>172</v>
      </c>
      <c r="AI64" s="260" t="str">
        <f>CONCATENATE(  tblNapomenaOpstinaKorisnik[[#This Row],[Šifra opštine]], "-", tblNapomenaOpstinaKorisnik[[#This Row],[Šifra budžetske organizacije]])</f>
        <v>002-9999999</v>
      </c>
    </row>
    <row r="65" spans="16:35" x14ac:dyDescent="0.2">
      <c r="P65" s="260" t="s">
        <v>727</v>
      </c>
      <c r="Q65" s="260" t="s">
        <v>728</v>
      </c>
      <c r="R65" s="260" t="s">
        <v>729</v>
      </c>
      <c r="S65" s="260" t="s">
        <v>153</v>
      </c>
      <c r="U65" s="273" t="s">
        <v>730</v>
      </c>
      <c r="V65" s="260" t="s">
        <v>168</v>
      </c>
      <c r="W65" s="260" t="s">
        <v>731</v>
      </c>
      <c r="Y65" s="260" t="s">
        <v>730</v>
      </c>
      <c r="Z65" s="260" t="s">
        <v>732</v>
      </c>
      <c r="AA65" s="260" t="s">
        <v>171</v>
      </c>
      <c r="AB65" s="260" t="s">
        <v>172</v>
      </c>
      <c r="AC65" s="260" t="str">
        <f>CONCATENATE( tblNapomenaBudzetKorisnik[[#This Row],[Vrsta prihoda]], "-", tblNapomenaBudzetKorisnik[[#This Row],[Šifra budžetskog korisnika]])</f>
        <v>722111-9999999</v>
      </c>
      <c r="AE65" s="260" t="s">
        <v>234</v>
      </c>
      <c r="AF65" s="260" t="s">
        <v>407</v>
      </c>
      <c r="AG65" s="274" t="s">
        <v>733</v>
      </c>
      <c r="AH65" s="260" t="s">
        <v>514</v>
      </c>
      <c r="AI65" s="260" t="str">
        <f>CONCATENATE(  tblNapomenaOpstinaKorisnik[[#This Row],[Šifra opštine]], "-", tblNapomenaOpstinaKorisnik[[#This Row],[Šifra budžetske organizacije]])</f>
        <v>005-0005110</v>
      </c>
    </row>
    <row r="66" spans="16:35" x14ac:dyDescent="0.2">
      <c r="P66" s="260" t="s">
        <v>734</v>
      </c>
      <c r="Q66" s="260" t="s">
        <v>735</v>
      </c>
      <c r="R66" s="279" t="s">
        <v>736</v>
      </c>
      <c r="S66" s="279" t="s">
        <v>153</v>
      </c>
      <c r="U66" s="273" t="s">
        <v>737</v>
      </c>
      <c r="V66" s="260" t="s">
        <v>168</v>
      </c>
      <c r="W66" s="260" t="s">
        <v>738</v>
      </c>
      <c r="Y66" s="260" t="s">
        <v>737</v>
      </c>
      <c r="Z66" s="260" t="s">
        <v>739</v>
      </c>
      <c r="AA66" s="260" t="s">
        <v>171</v>
      </c>
      <c r="AB66" s="260" t="s">
        <v>172</v>
      </c>
      <c r="AC66" s="260" t="str">
        <f>CONCATENATE( tblNapomenaBudzetKorisnik[[#This Row],[Vrsta prihoda]], "-", tblNapomenaBudzetKorisnik[[#This Row],[Šifra budžetskog korisnika]])</f>
        <v>722112-9999999</v>
      </c>
      <c r="AE66" s="260" t="s">
        <v>234</v>
      </c>
      <c r="AF66" s="260" t="s">
        <v>407</v>
      </c>
      <c r="AG66" s="274" t="s">
        <v>740</v>
      </c>
      <c r="AH66" s="260" t="s">
        <v>528</v>
      </c>
      <c r="AI66" s="260" t="str">
        <f>CONCATENATE(  tblNapomenaOpstinaKorisnik[[#This Row],[Šifra opštine]], "-", tblNapomenaOpstinaKorisnik[[#This Row],[Šifra budžetske organizacije]])</f>
        <v>005-0005120</v>
      </c>
    </row>
    <row r="67" spans="16:35" x14ac:dyDescent="0.2">
      <c r="Q67" s="260" t="s">
        <v>741</v>
      </c>
      <c r="R67" s="279" t="s">
        <v>742</v>
      </c>
      <c r="S67" s="260" t="s">
        <v>743</v>
      </c>
      <c r="U67" s="273" t="s">
        <v>744</v>
      </c>
      <c r="V67" s="260" t="s">
        <v>168</v>
      </c>
      <c r="W67" s="260" t="s">
        <v>745</v>
      </c>
      <c r="Y67" s="260" t="s">
        <v>744</v>
      </c>
      <c r="Z67" s="260" t="s">
        <v>745</v>
      </c>
      <c r="AA67" s="260" t="s">
        <v>171</v>
      </c>
      <c r="AB67" s="260" t="s">
        <v>172</v>
      </c>
      <c r="AC67" s="260" t="str">
        <f>CONCATENATE( tblNapomenaBudzetKorisnik[[#This Row],[Vrsta prihoda]], "-", tblNapomenaBudzetKorisnik[[#This Row],[Šifra budžetskog korisnika]])</f>
        <v>722115-9999999</v>
      </c>
      <c r="AE67" s="260" t="s">
        <v>234</v>
      </c>
      <c r="AF67" s="260" t="s">
        <v>407</v>
      </c>
      <c r="AG67" s="274" t="s">
        <v>746</v>
      </c>
      <c r="AH67" s="260" t="s">
        <v>747</v>
      </c>
      <c r="AI67" s="260" t="str">
        <f>CONCATENATE(  tblNapomenaOpstinaKorisnik[[#This Row],[Šifra opštine]], "-", tblNapomenaOpstinaKorisnik[[#This Row],[Šifra budžetske organizacije]])</f>
        <v>005-0005125</v>
      </c>
    </row>
    <row r="68" spans="16:35" x14ac:dyDescent="0.2">
      <c r="U68" s="273" t="s">
        <v>748</v>
      </c>
      <c r="V68" s="260" t="s">
        <v>168</v>
      </c>
      <c r="W68" s="260" t="s">
        <v>749</v>
      </c>
      <c r="Y68" s="260" t="s">
        <v>748</v>
      </c>
      <c r="Z68" s="260" t="s">
        <v>750</v>
      </c>
      <c r="AA68" s="260" t="s">
        <v>171</v>
      </c>
      <c r="AB68" s="260" t="s">
        <v>172</v>
      </c>
      <c r="AC68" s="260" t="str">
        <f>CONCATENATE( tblNapomenaBudzetKorisnik[[#This Row],[Vrsta prihoda]], "-", tblNapomenaBudzetKorisnik[[#This Row],[Šifra budžetskog korisnika]])</f>
        <v>722118-9999999</v>
      </c>
      <c r="AE68" s="260" t="s">
        <v>234</v>
      </c>
      <c r="AF68" s="260" t="s">
        <v>407</v>
      </c>
      <c r="AG68" s="274" t="s">
        <v>751</v>
      </c>
      <c r="AH68" s="260" t="s">
        <v>222</v>
      </c>
      <c r="AI68" s="260" t="str">
        <f>CONCATENATE(  tblNapomenaOpstinaKorisnik[[#This Row],[Šifra opštine]], "-", tblNapomenaOpstinaKorisnik[[#This Row],[Šifra budžetske organizacije]])</f>
        <v>005-0005130</v>
      </c>
    </row>
    <row r="69" spans="16:35" x14ac:dyDescent="0.2">
      <c r="U69" s="273" t="s">
        <v>752</v>
      </c>
      <c r="V69" s="260" t="s">
        <v>168</v>
      </c>
      <c r="W69" s="260" t="s">
        <v>753</v>
      </c>
      <c r="Y69" s="260" t="s">
        <v>752</v>
      </c>
      <c r="Z69" s="260" t="s">
        <v>753</v>
      </c>
      <c r="AA69" s="260" t="s">
        <v>171</v>
      </c>
      <c r="AB69" s="260" t="s">
        <v>172</v>
      </c>
      <c r="AC69" s="260" t="str">
        <f>CONCATENATE( tblNapomenaBudzetKorisnik[[#This Row],[Vrsta prihoda]], "-", tblNapomenaBudzetKorisnik[[#This Row],[Šifra budžetskog korisnika]])</f>
        <v>722119-9999999</v>
      </c>
      <c r="AE69" s="260" t="s">
        <v>234</v>
      </c>
      <c r="AF69" s="260" t="s">
        <v>407</v>
      </c>
      <c r="AG69" s="274" t="s">
        <v>754</v>
      </c>
      <c r="AH69" s="260" t="s">
        <v>238</v>
      </c>
      <c r="AI69" s="260" t="str">
        <f>CONCATENATE(  tblNapomenaOpstinaKorisnik[[#This Row],[Šifra opštine]], "-", tblNapomenaOpstinaKorisnik[[#This Row],[Šifra budžetske organizacije]])</f>
        <v>005-0005140</v>
      </c>
    </row>
    <row r="70" spans="16:35" x14ac:dyDescent="0.2">
      <c r="U70" s="273" t="s">
        <v>755</v>
      </c>
      <c r="V70" s="260" t="s">
        <v>168</v>
      </c>
      <c r="W70" s="260" t="s">
        <v>756</v>
      </c>
      <c r="Y70" s="260" t="s">
        <v>755</v>
      </c>
      <c r="Z70" s="260" t="s">
        <v>757</v>
      </c>
      <c r="AA70" s="260" t="s">
        <v>758</v>
      </c>
      <c r="AB70" s="260" t="s">
        <v>759</v>
      </c>
      <c r="AC70" s="260" t="str">
        <f>CONCATENATE( tblNapomenaBudzetKorisnik[[#This Row],[Vrsta prihoda]], "-", tblNapomenaBudzetKorisnik[[#This Row],[Šifra budžetskog korisnika]])</f>
        <v>722211-1025001</v>
      </c>
      <c r="AE70" s="260" t="s">
        <v>234</v>
      </c>
      <c r="AF70" s="260" t="s">
        <v>407</v>
      </c>
      <c r="AG70" s="274" t="s">
        <v>760</v>
      </c>
      <c r="AH70" s="260" t="s">
        <v>761</v>
      </c>
      <c r="AI70" s="260" t="str">
        <f>CONCATENATE(  tblNapomenaOpstinaKorisnik[[#This Row],[Šifra opštine]], "-", tblNapomenaOpstinaKorisnik[[#This Row],[Šifra budžetske organizacije]])</f>
        <v>005-0005150</v>
      </c>
    </row>
    <row r="71" spans="16:35" x14ac:dyDescent="0.2">
      <c r="U71" s="273" t="s">
        <v>762</v>
      </c>
      <c r="V71" s="260" t="s">
        <v>168</v>
      </c>
      <c r="W71" s="260" t="s">
        <v>763</v>
      </c>
      <c r="Y71" s="260" t="s">
        <v>755</v>
      </c>
      <c r="Z71" s="260" t="s">
        <v>757</v>
      </c>
      <c r="AA71" s="260" t="s">
        <v>764</v>
      </c>
      <c r="AB71" s="260" t="s">
        <v>765</v>
      </c>
      <c r="AC71" s="260" t="str">
        <f>CONCATENATE( tblNapomenaBudzetKorisnik[[#This Row],[Vrsta prihoda]], "-", tblNapomenaBudzetKorisnik[[#This Row],[Šifra budžetskog korisnika]])</f>
        <v>722211-1048001</v>
      </c>
      <c r="AE71" s="260" t="s">
        <v>234</v>
      </c>
      <c r="AF71" s="260" t="s">
        <v>407</v>
      </c>
      <c r="AG71" s="274" t="s">
        <v>766</v>
      </c>
      <c r="AH71" s="260" t="s">
        <v>597</v>
      </c>
      <c r="AI71" s="260" t="str">
        <f>CONCATENATE(  tblNapomenaOpstinaKorisnik[[#This Row],[Šifra opštine]], "-", tblNapomenaOpstinaKorisnik[[#This Row],[Šifra budžetske organizacije]])</f>
        <v>005-0005160</v>
      </c>
    </row>
    <row r="72" spans="16:35" x14ac:dyDescent="0.2">
      <c r="U72" s="273" t="s">
        <v>767</v>
      </c>
      <c r="V72" s="260" t="s">
        <v>168</v>
      </c>
      <c r="W72" s="260" t="s">
        <v>768</v>
      </c>
      <c r="Y72" s="260" t="s">
        <v>755</v>
      </c>
      <c r="Z72" s="260" t="s">
        <v>757</v>
      </c>
      <c r="AA72" s="260" t="s">
        <v>769</v>
      </c>
      <c r="AB72" s="260" t="s">
        <v>770</v>
      </c>
      <c r="AC72" s="260" t="str">
        <f>CONCATENATE( tblNapomenaBudzetKorisnik[[#This Row],[Vrsta prihoda]], "-", tblNapomenaBudzetKorisnik[[#This Row],[Šifra budžetskog korisnika]])</f>
        <v>722211-1049001</v>
      </c>
      <c r="AE72" s="260" t="s">
        <v>234</v>
      </c>
      <c r="AF72" s="260" t="s">
        <v>407</v>
      </c>
      <c r="AG72" s="274" t="s">
        <v>771</v>
      </c>
      <c r="AH72" s="260" t="s">
        <v>772</v>
      </c>
      <c r="AI72" s="260" t="str">
        <f>CONCATENATE(  tblNapomenaOpstinaKorisnik[[#This Row],[Šifra opštine]], "-", tblNapomenaOpstinaKorisnik[[#This Row],[Šifra budžetske organizacije]])</f>
        <v>005-0005170</v>
      </c>
    </row>
    <row r="73" spans="16:35" x14ac:dyDescent="0.2">
      <c r="U73" s="273" t="s">
        <v>773</v>
      </c>
      <c r="V73" s="260" t="s">
        <v>168</v>
      </c>
      <c r="W73" s="260" t="s">
        <v>774</v>
      </c>
      <c r="Y73" s="260" t="s">
        <v>755</v>
      </c>
      <c r="Z73" s="260" t="s">
        <v>757</v>
      </c>
      <c r="AA73" s="260" t="s">
        <v>775</v>
      </c>
      <c r="AB73" s="260" t="s">
        <v>776</v>
      </c>
      <c r="AC73" s="260" t="str">
        <f>CONCATENATE( tblNapomenaBudzetKorisnik[[#This Row],[Vrsta prihoda]], "-", tblNapomenaBudzetKorisnik[[#This Row],[Šifra budžetskog korisnika]])</f>
        <v>722211-1050001</v>
      </c>
      <c r="AE73" s="260" t="s">
        <v>234</v>
      </c>
      <c r="AF73" s="260" t="s">
        <v>407</v>
      </c>
      <c r="AG73" s="274" t="s">
        <v>777</v>
      </c>
      <c r="AH73" s="260" t="s">
        <v>778</v>
      </c>
      <c r="AI73" s="260" t="str">
        <f>CONCATENATE(  tblNapomenaOpstinaKorisnik[[#This Row],[Šifra opštine]], "-", tblNapomenaOpstinaKorisnik[[#This Row],[Šifra budžetske organizacije]])</f>
        <v>005-0005180</v>
      </c>
    </row>
    <row r="74" spans="16:35" x14ac:dyDescent="0.2">
      <c r="U74" s="273" t="s">
        <v>779</v>
      </c>
      <c r="V74" s="260" t="s">
        <v>168</v>
      </c>
      <c r="W74" s="260" t="s">
        <v>780</v>
      </c>
      <c r="Y74" s="260" t="s">
        <v>755</v>
      </c>
      <c r="Z74" s="260" t="s">
        <v>757</v>
      </c>
      <c r="AA74" s="260" t="s">
        <v>781</v>
      </c>
      <c r="AB74" s="260" t="s">
        <v>782</v>
      </c>
      <c r="AC74" s="260" t="str">
        <f>CONCATENATE( tblNapomenaBudzetKorisnik[[#This Row],[Vrsta prihoda]], "-", tblNapomenaBudzetKorisnik[[#This Row],[Šifra budžetskog korisnika]])</f>
        <v>722211-1051001</v>
      </c>
      <c r="AE74" s="260" t="s">
        <v>234</v>
      </c>
      <c r="AF74" s="260" t="s">
        <v>407</v>
      </c>
      <c r="AG74" s="274" t="s">
        <v>783</v>
      </c>
      <c r="AH74" s="260" t="s">
        <v>277</v>
      </c>
      <c r="AI74" s="260" t="str">
        <f>CONCATENATE(  tblNapomenaOpstinaKorisnik[[#This Row],[Šifra opštine]], "-", tblNapomenaOpstinaKorisnik[[#This Row],[Šifra budžetske organizacije]])</f>
        <v>005-0005190</v>
      </c>
    </row>
    <row r="75" spans="16:35" x14ac:dyDescent="0.2">
      <c r="U75" s="273" t="s">
        <v>784</v>
      </c>
      <c r="V75" s="260" t="s">
        <v>168</v>
      </c>
      <c r="W75" s="260" t="s">
        <v>785</v>
      </c>
      <c r="Y75" s="260" t="s">
        <v>755</v>
      </c>
      <c r="Z75" s="260" t="s">
        <v>757</v>
      </c>
      <c r="AA75" s="260" t="s">
        <v>786</v>
      </c>
      <c r="AB75" s="260" t="s">
        <v>787</v>
      </c>
      <c r="AC75" s="260" t="str">
        <f>CONCATENATE( tblNapomenaBudzetKorisnik[[#This Row],[Vrsta prihoda]], "-", tblNapomenaBudzetKorisnik[[#This Row],[Šifra budžetskog korisnika]])</f>
        <v>722211-1052001</v>
      </c>
      <c r="AE75" s="260" t="s">
        <v>234</v>
      </c>
      <c r="AF75" s="260" t="s">
        <v>407</v>
      </c>
      <c r="AG75" s="274" t="s">
        <v>788</v>
      </c>
      <c r="AH75" s="260" t="s">
        <v>646</v>
      </c>
      <c r="AI75" s="260" t="str">
        <f>CONCATENATE(  tblNapomenaOpstinaKorisnik[[#This Row],[Šifra opštine]], "-", tblNapomenaOpstinaKorisnik[[#This Row],[Šifra budžetske organizacije]])</f>
        <v>005-0005210</v>
      </c>
    </row>
    <row r="76" spans="16:35" x14ac:dyDescent="0.2">
      <c r="U76" s="273" t="s">
        <v>789</v>
      </c>
      <c r="V76" s="260" t="s">
        <v>168</v>
      </c>
      <c r="W76" s="260" t="s">
        <v>790</v>
      </c>
      <c r="Y76" s="260" t="s">
        <v>755</v>
      </c>
      <c r="Z76" s="260" t="s">
        <v>757</v>
      </c>
      <c r="AA76" s="260" t="s">
        <v>791</v>
      </c>
      <c r="AB76" s="260" t="s">
        <v>792</v>
      </c>
      <c r="AC76" s="260" t="str">
        <f>CONCATENATE( tblNapomenaBudzetKorisnik[[#This Row],[Vrsta prihoda]], "-", tblNapomenaBudzetKorisnik[[#This Row],[Šifra budžetskog korisnika]])</f>
        <v>722211-1060001</v>
      </c>
      <c r="AE76" s="260" t="s">
        <v>234</v>
      </c>
      <c r="AF76" s="260" t="s">
        <v>407</v>
      </c>
      <c r="AG76" s="274" t="s">
        <v>793</v>
      </c>
      <c r="AH76" s="260" t="s">
        <v>654</v>
      </c>
      <c r="AI76" s="260" t="str">
        <f>CONCATENATE(  tblNapomenaOpstinaKorisnik[[#This Row],[Šifra opštine]], "-", tblNapomenaOpstinaKorisnik[[#This Row],[Šifra budžetske organizacije]])</f>
        <v>005-0005220</v>
      </c>
    </row>
    <row r="77" spans="16:35" x14ac:dyDescent="0.2">
      <c r="U77" s="273" t="s">
        <v>794</v>
      </c>
      <c r="V77" s="260" t="s">
        <v>168</v>
      </c>
      <c r="W77" s="260" t="s">
        <v>795</v>
      </c>
      <c r="Y77" s="260" t="s">
        <v>755</v>
      </c>
      <c r="Z77" s="260" t="s">
        <v>757</v>
      </c>
      <c r="AA77" s="260" t="s">
        <v>796</v>
      </c>
      <c r="AB77" s="260" t="s">
        <v>797</v>
      </c>
      <c r="AC77" s="260" t="str">
        <f>CONCATENATE( tblNapomenaBudzetKorisnik[[#This Row],[Vrsta prihoda]], "-", tblNapomenaBudzetKorisnik[[#This Row],[Šifra budžetskog korisnika]])</f>
        <v>722211-1061001</v>
      </c>
      <c r="AE77" s="260" t="s">
        <v>234</v>
      </c>
      <c r="AF77" s="260" t="s">
        <v>407</v>
      </c>
      <c r="AG77" s="274" t="s">
        <v>798</v>
      </c>
      <c r="AH77" s="260" t="s">
        <v>799</v>
      </c>
      <c r="AI77" s="260" t="str">
        <f>CONCATENATE(  tblNapomenaOpstinaKorisnik[[#This Row],[Šifra opštine]], "-", tblNapomenaOpstinaKorisnik[[#This Row],[Šifra budžetske organizacije]])</f>
        <v>005-0005230</v>
      </c>
    </row>
    <row r="78" spans="16:35" x14ac:dyDescent="0.2">
      <c r="U78" s="273" t="s">
        <v>800</v>
      </c>
      <c r="V78" s="260" t="s">
        <v>168</v>
      </c>
      <c r="W78" s="260" t="s">
        <v>801</v>
      </c>
      <c r="Y78" s="260" t="s">
        <v>755</v>
      </c>
      <c r="Z78" s="260" t="s">
        <v>757</v>
      </c>
      <c r="AA78" s="260" t="s">
        <v>802</v>
      </c>
      <c r="AB78" s="260" t="s">
        <v>803</v>
      </c>
      <c r="AC78" s="260" t="str">
        <f>CONCATENATE( tblNapomenaBudzetKorisnik[[#This Row],[Vrsta prihoda]], "-", tblNapomenaBudzetKorisnik[[#This Row],[Šifra budžetskog korisnika]])</f>
        <v>722211-1062001</v>
      </c>
      <c r="AE78" s="260" t="s">
        <v>234</v>
      </c>
      <c r="AF78" s="260" t="s">
        <v>407</v>
      </c>
      <c r="AG78" s="274" t="s">
        <v>804</v>
      </c>
      <c r="AH78" s="260" t="s">
        <v>668</v>
      </c>
      <c r="AI78" s="260" t="str">
        <f>CONCATENATE(  tblNapomenaOpstinaKorisnik[[#This Row],[Šifra opštine]], "-", tblNapomenaOpstinaKorisnik[[#This Row],[Šifra budžetske organizacije]])</f>
        <v>005-0005240</v>
      </c>
    </row>
    <row r="79" spans="16:35" x14ac:dyDescent="0.2">
      <c r="U79" s="273" t="s">
        <v>805</v>
      </c>
      <c r="V79" s="260" t="s">
        <v>168</v>
      </c>
      <c r="W79" s="260" t="s">
        <v>806</v>
      </c>
      <c r="Y79" s="260" t="s">
        <v>755</v>
      </c>
      <c r="Z79" s="260" t="s">
        <v>757</v>
      </c>
      <c r="AA79" s="260" t="s">
        <v>807</v>
      </c>
      <c r="AB79" s="260" t="s">
        <v>808</v>
      </c>
      <c r="AC79" s="260" t="str">
        <f>CONCATENATE( tblNapomenaBudzetKorisnik[[#This Row],[Vrsta prihoda]], "-", tblNapomenaBudzetKorisnik[[#This Row],[Šifra budžetskog korisnika]])</f>
        <v>722211-1063001</v>
      </c>
      <c r="AE79" s="260" t="s">
        <v>234</v>
      </c>
      <c r="AF79" s="260" t="s">
        <v>407</v>
      </c>
      <c r="AG79" s="274" t="s">
        <v>809</v>
      </c>
      <c r="AH79" s="260" t="s">
        <v>676</v>
      </c>
      <c r="AI79" s="260" t="str">
        <f>CONCATENATE(  tblNapomenaOpstinaKorisnik[[#This Row],[Šifra opštine]], "-", tblNapomenaOpstinaKorisnik[[#This Row],[Šifra budžetske organizacije]])</f>
        <v>005-0005300</v>
      </c>
    </row>
    <row r="80" spans="16:35" x14ac:dyDescent="0.2">
      <c r="U80" s="273" t="s">
        <v>810</v>
      </c>
      <c r="V80" s="260" t="s">
        <v>168</v>
      </c>
      <c r="W80" s="260" t="s">
        <v>811</v>
      </c>
      <c r="Y80" s="260" t="s">
        <v>755</v>
      </c>
      <c r="Z80" s="260" t="s">
        <v>757</v>
      </c>
      <c r="AA80" s="260" t="s">
        <v>812</v>
      </c>
      <c r="AB80" s="260" t="s">
        <v>813</v>
      </c>
      <c r="AC80" s="260" t="str">
        <f>CONCATENATE( tblNapomenaBudzetKorisnik[[#This Row],[Vrsta prihoda]], "-", tblNapomenaBudzetKorisnik[[#This Row],[Šifra budžetskog korisnika]])</f>
        <v>722211-1064001</v>
      </c>
      <c r="AE80" s="260" t="s">
        <v>234</v>
      </c>
      <c r="AF80" s="260" t="s">
        <v>407</v>
      </c>
      <c r="AG80" s="274" t="s">
        <v>814</v>
      </c>
      <c r="AH80" s="260" t="s">
        <v>815</v>
      </c>
      <c r="AI80" s="260" t="str">
        <f>CONCATENATE(  tblNapomenaOpstinaKorisnik[[#This Row],[Šifra opštine]], "-", tblNapomenaOpstinaKorisnik[[#This Row],[Šifra budžetske organizacije]])</f>
        <v>005-0005301</v>
      </c>
    </row>
    <row r="81" spans="21:35" x14ac:dyDescent="0.2">
      <c r="U81" s="273" t="s">
        <v>816</v>
      </c>
      <c r="V81" s="260" t="s">
        <v>168</v>
      </c>
      <c r="W81" s="260" t="s">
        <v>817</v>
      </c>
      <c r="Y81" s="260" t="s">
        <v>755</v>
      </c>
      <c r="Z81" s="260" t="s">
        <v>757</v>
      </c>
      <c r="AA81" s="260" t="s">
        <v>818</v>
      </c>
      <c r="AB81" s="260" t="s">
        <v>819</v>
      </c>
      <c r="AC81" s="260" t="str">
        <f>CONCATENATE( tblNapomenaBudzetKorisnik[[#This Row],[Vrsta prihoda]], "-", tblNapomenaBudzetKorisnik[[#This Row],[Šifra budžetskog korisnika]])</f>
        <v>722211-1065001</v>
      </c>
      <c r="AE81" s="260" t="s">
        <v>234</v>
      </c>
      <c r="AF81" s="260" t="s">
        <v>407</v>
      </c>
      <c r="AG81" s="274" t="s">
        <v>820</v>
      </c>
      <c r="AH81" s="260" t="s">
        <v>821</v>
      </c>
      <c r="AI81" s="260" t="str">
        <f>CONCATENATE(  tblNapomenaOpstinaKorisnik[[#This Row],[Šifra opštine]], "-", tblNapomenaOpstinaKorisnik[[#This Row],[Šifra budžetske organizacije]])</f>
        <v>005-0005400</v>
      </c>
    </row>
    <row r="82" spans="21:35" x14ac:dyDescent="0.2">
      <c r="U82" s="273" t="s">
        <v>822</v>
      </c>
      <c r="V82" s="260" t="s">
        <v>168</v>
      </c>
      <c r="W82" s="260" t="s">
        <v>823</v>
      </c>
      <c r="Y82" s="260" t="s">
        <v>755</v>
      </c>
      <c r="Z82" s="260" t="s">
        <v>757</v>
      </c>
      <c r="AA82" s="260" t="s">
        <v>824</v>
      </c>
      <c r="AB82" s="260" t="s">
        <v>825</v>
      </c>
      <c r="AC82" s="260" t="str">
        <f>CONCATENATE( tblNapomenaBudzetKorisnik[[#This Row],[Vrsta prihoda]], "-", tblNapomenaBudzetKorisnik[[#This Row],[Šifra budžetskog korisnika]])</f>
        <v>722211-1066001</v>
      </c>
      <c r="AE82" s="260" t="s">
        <v>234</v>
      </c>
      <c r="AF82" s="260" t="s">
        <v>407</v>
      </c>
      <c r="AG82" s="274" t="s">
        <v>826</v>
      </c>
      <c r="AH82" s="260" t="s">
        <v>827</v>
      </c>
      <c r="AI82" s="260" t="str">
        <f>CONCATENATE(  tblNapomenaOpstinaKorisnik[[#This Row],[Šifra opštine]], "-", tblNapomenaOpstinaKorisnik[[#This Row],[Šifra budžetske organizacije]])</f>
        <v>005-0005500</v>
      </c>
    </row>
    <row r="83" spans="21:35" x14ac:dyDescent="0.2">
      <c r="U83" s="273" t="s">
        <v>828</v>
      </c>
      <c r="V83" s="260" t="s">
        <v>168</v>
      </c>
      <c r="W83" s="260" t="s">
        <v>829</v>
      </c>
      <c r="Y83" s="260" t="s">
        <v>755</v>
      </c>
      <c r="Z83" s="260" t="s">
        <v>757</v>
      </c>
      <c r="AA83" s="260" t="s">
        <v>830</v>
      </c>
      <c r="AB83" s="260" t="s">
        <v>831</v>
      </c>
      <c r="AC83" s="260" t="str">
        <f>CONCATENATE( tblNapomenaBudzetKorisnik[[#This Row],[Vrsta prihoda]], "-", tblNapomenaBudzetKorisnik[[#This Row],[Šifra budžetskog korisnika]])</f>
        <v>722211-1067001</v>
      </c>
      <c r="AE83" s="260" t="s">
        <v>234</v>
      </c>
      <c r="AF83" s="260" t="s">
        <v>407</v>
      </c>
      <c r="AG83" s="274" t="s">
        <v>832</v>
      </c>
      <c r="AH83" s="260" t="s">
        <v>833</v>
      </c>
      <c r="AI83" s="260" t="str">
        <f>CONCATENATE(  tblNapomenaOpstinaKorisnik[[#This Row],[Šifra opštine]], "-", tblNapomenaOpstinaKorisnik[[#This Row],[Šifra budžetske organizacije]])</f>
        <v>005-0005501</v>
      </c>
    </row>
    <row r="84" spans="21:35" x14ac:dyDescent="0.2">
      <c r="U84" s="273" t="s">
        <v>834</v>
      </c>
      <c r="V84" s="260" t="s">
        <v>168</v>
      </c>
      <c r="W84" s="260" t="s">
        <v>835</v>
      </c>
      <c r="Y84" s="260" t="s">
        <v>755</v>
      </c>
      <c r="Z84" s="260" t="s">
        <v>757</v>
      </c>
      <c r="AA84" s="260" t="s">
        <v>836</v>
      </c>
      <c r="AB84" s="260" t="s">
        <v>837</v>
      </c>
      <c r="AC84" s="260" t="str">
        <f>CONCATENATE( tblNapomenaBudzetKorisnik[[#This Row],[Vrsta prihoda]], "-", tblNapomenaBudzetKorisnik[[#This Row],[Šifra budžetskog korisnika]])</f>
        <v>722211-1068001</v>
      </c>
      <c r="AE84" s="260" t="s">
        <v>234</v>
      </c>
      <c r="AF84" s="260" t="s">
        <v>407</v>
      </c>
      <c r="AG84" s="274" t="s">
        <v>838</v>
      </c>
      <c r="AH84" s="260" t="s">
        <v>839</v>
      </c>
      <c r="AI84" s="260" t="str">
        <f>CONCATENATE(  tblNapomenaOpstinaKorisnik[[#This Row],[Šifra opštine]], "-", tblNapomenaOpstinaKorisnik[[#This Row],[Šifra budžetske organizacije]])</f>
        <v>005-0005503</v>
      </c>
    </row>
    <row r="85" spans="21:35" x14ac:dyDescent="0.2">
      <c r="U85" s="273" t="s">
        <v>840</v>
      </c>
      <c r="V85" s="260" t="s">
        <v>168</v>
      </c>
      <c r="W85" s="260" t="s">
        <v>841</v>
      </c>
      <c r="Y85" s="260" t="s">
        <v>755</v>
      </c>
      <c r="Z85" s="260" t="s">
        <v>757</v>
      </c>
      <c r="AA85" s="260" t="s">
        <v>842</v>
      </c>
      <c r="AB85" s="260" t="s">
        <v>843</v>
      </c>
      <c r="AC85" s="260" t="str">
        <f>CONCATENATE( tblNapomenaBudzetKorisnik[[#This Row],[Vrsta prihoda]], "-", tblNapomenaBudzetKorisnik[[#This Row],[Šifra budžetskog korisnika]])</f>
        <v>722211-1069001</v>
      </c>
      <c r="AE85" s="260" t="s">
        <v>234</v>
      </c>
      <c r="AF85" s="260" t="s">
        <v>407</v>
      </c>
      <c r="AG85" s="274" t="s">
        <v>844</v>
      </c>
      <c r="AH85" s="260" t="s">
        <v>845</v>
      </c>
      <c r="AI85" s="260" t="str">
        <f>CONCATENATE(  tblNapomenaOpstinaKorisnik[[#This Row],[Šifra opštine]], "-", tblNapomenaOpstinaKorisnik[[#This Row],[Šifra budžetske organizacije]])</f>
        <v>005-0005510</v>
      </c>
    </row>
    <row r="86" spans="21:35" x14ac:dyDescent="0.2">
      <c r="U86" s="273" t="s">
        <v>846</v>
      </c>
      <c r="V86" s="260" t="s">
        <v>168</v>
      </c>
      <c r="W86" s="260" t="s">
        <v>847</v>
      </c>
      <c r="Y86" s="260" t="s">
        <v>755</v>
      </c>
      <c r="Z86" s="260" t="s">
        <v>757</v>
      </c>
      <c r="AA86" s="260" t="s">
        <v>848</v>
      </c>
      <c r="AB86" s="260" t="s">
        <v>849</v>
      </c>
      <c r="AC86" s="260" t="str">
        <f>CONCATENATE( tblNapomenaBudzetKorisnik[[#This Row],[Vrsta prihoda]], "-", tblNapomenaBudzetKorisnik[[#This Row],[Šifra budžetskog korisnika]])</f>
        <v>722211-1070001</v>
      </c>
      <c r="AE86" s="260" t="s">
        <v>234</v>
      </c>
      <c r="AF86" s="260" t="s">
        <v>407</v>
      </c>
      <c r="AG86" s="274" t="s">
        <v>850</v>
      </c>
      <c r="AH86" s="260" t="s">
        <v>851</v>
      </c>
      <c r="AI86" s="260" t="str">
        <f>CONCATENATE(  tblNapomenaOpstinaKorisnik[[#This Row],[Šifra opštine]], "-", tblNapomenaOpstinaKorisnik[[#This Row],[Šifra budžetske organizacije]])</f>
        <v>005-0005600</v>
      </c>
    </row>
    <row r="87" spans="21:35" x14ac:dyDescent="0.2">
      <c r="U87" s="273" t="s">
        <v>852</v>
      </c>
      <c r="V87" s="260" t="s">
        <v>168</v>
      </c>
      <c r="W87" s="260" t="s">
        <v>853</v>
      </c>
      <c r="Y87" s="260" t="s">
        <v>755</v>
      </c>
      <c r="Z87" s="260" t="s">
        <v>757</v>
      </c>
      <c r="AA87" s="260" t="s">
        <v>854</v>
      </c>
      <c r="AB87" s="260" t="s">
        <v>855</v>
      </c>
      <c r="AC87" s="260" t="str">
        <f>CONCATENATE( tblNapomenaBudzetKorisnik[[#This Row],[Vrsta prihoda]], "-", tblNapomenaBudzetKorisnik[[#This Row],[Šifra budžetskog korisnika]])</f>
        <v>722211-1071001</v>
      </c>
      <c r="AE87" s="260" t="s">
        <v>234</v>
      </c>
      <c r="AF87" s="260" t="s">
        <v>407</v>
      </c>
      <c r="AG87" s="274" t="s">
        <v>856</v>
      </c>
      <c r="AH87" s="260" t="s">
        <v>857</v>
      </c>
      <c r="AI87" s="260" t="str">
        <f>CONCATENATE(  tblNapomenaOpstinaKorisnik[[#This Row],[Šifra opštine]], "-", tblNapomenaOpstinaKorisnik[[#This Row],[Šifra budžetske organizacije]])</f>
        <v>005-0005601</v>
      </c>
    </row>
    <row r="88" spans="21:35" x14ac:dyDescent="0.2">
      <c r="U88" s="273" t="s">
        <v>858</v>
      </c>
      <c r="V88" s="260" t="s">
        <v>168</v>
      </c>
      <c r="W88" s="260" t="s">
        <v>859</v>
      </c>
      <c r="Y88" s="260" t="s">
        <v>755</v>
      </c>
      <c r="Z88" s="260" t="s">
        <v>757</v>
      </c>
      <c r="AA88" s="260" t="s">
        <v>860</v>
      </c>
      <c r="AB88" s="260" t="s">
        <v>861</v>
      </c>
      <c r="AC88" s="260" t="str">
        <f>CONCATENATE( tblNapomenaBudzetKorisnik[[#This Row],[Vrsta prihoda]], "-", tblNapomenaBudzetKorisnik[[#This Row],[Šifra budžetskog korisnika]])</f>
        <v>722211-1072001</v>
      </c>
      <c r="AE88" s="260" t="s">
        <v>234</v>
      </c>
      <c r="AF88" s="260" t="s">
        <v>407</v>
      </c>
      <c r="AG88" s="274" t="s">
        <v>862</v>
      </c>
      <c r="AH88" s="260" t="s">
        <v>863</v>
      </c>
      <c r="AI88" s="260" t="str">
        <f>CONCATENATE(  tblNapomenaOpstinaKorisnik[[#This Row],[Šifra opštine]], "-", tblNapomenaOpstinaKorisnik[[#This Row],[Šifra budžetske organizacije]])</f>
        <v>005-0005900</v>
      </c>
    </row>
    <row r="89" spans="21:35" x14ac:dyDescent="0.2">
      <c r="U89" s="273" t="s">
        <v>864</v>
      </c>
      <c r="V89" s="260" t="s">
        <v>168</v>
      </c>
      <c r="W89" s="260" t="s">
        <v>865</v>
      </c>
      <c r="Y89" s="260" t="s">
        <v>755</v>
      </c>
      <c r="Z89" s="260" t="s">
        <v>757</v>
      </c>
      <c r="AA89" s="260" t="s">
        <v>866</v>
      </c>
      <c r="AB89" s="260" t="s">
        <v>867</v>
      </c>
      <c r="AC89" s="260" t="str">
        <f>CONCATENATE( tblNapomenaBudzetKorisnik[[#This Row],[Vrsta prihoda]], "-", tblNapomenaBudzetKorisnik[[#This Row],[Šifra budžetskog korisnika]])</f>
        <v>722211-1073001</v>
      </c>
      <c r="AE89" s="260" t="s">
        <v>234</v>
      </c>
      <c r="AF89" s="260" t="s">
        <v>407</v>
      </c>
      <c r="AG89" s="274" t="s">
        <v>868</v>
      </c>
      <c r="AH89" s="260" t="s">
        <v>869</v>
      </c>
      <c r="AI89" s="260" t="str">
        <f>CONCATENATE(  tblNapomenaOpstinaKorisnik[[#This Row],[Šifra opštine]], "-", tblNapomenaOpstinaKorisnik[[#This Row],[Šifra budžetske organizacije]])</f>
        <v>005-0005910</v>
      </c>
    </row>
    <row r="90" spans="21:35" x14ac:dyDescent="0.2">
      <c r="U90" s="273" t="s">
        <v>870</v>
      </c>
      <c r="V90" s="260" t="s">
        <v>168</v>
      </c>
      <c r="W90" s="260" t="s">
        <v>871</v>
      </c>
      <c r="Y90" s="260" t="s">
        <v>755</v>
      </c>
      <c r="Z90" s="260" t="s">
        <v>757</v>
      </c>
      <c r="AA90" s="260" t="s">
        <v>872</v>
      </c>
      <c r="AB90" s="260" t="s">
        <v>873</v>
      </c>
      <c r="AC90" s="260" t="str">
        <f>CONCATENATE( tblNapomenaBudzetKorisnik[[#This Row],[Vrsta prihoda]], "-", tblNapomenaBudzetKorisnik[[#This Row],[Šifra budžetskog korisnika]])</f>
        <v>722211-1074001</v>
      </c>
      <c r="AE90" s="260" t="s">
        <v>234</v>
      </c>
      <c r="AF90" s="260" t="s">
        <v>407</v>
      </c>
      <c r="AG90" s="274" t="s">
        <v>874</v>
      </c>
      <c r="AH90" s="260" t="s">
        <v>875</v>
      </c>
      <c r="AI90" s="260" t="str">
        <f>CONCATENATE(  tblNapomenaOpstinaKorisnik[[#This Row],[Šifra opštine]], "-", tblNapomenaOpstinaKorisnik[[#This Row],[Šifra budžetske organizacije]])</f>
        <v>005-0815054</v>
      </c>
    </row>
    <row r="91" spans="21:35" x14ac:dyDescent="0.2">
      <c r="U91" s="273" t="s">
        <v>876</v>
      </c>
      <c r="V91" s="260" t="s">
        <v>168</v>
      </c>
      <c r="W91" s="260" t="s">
        <v>877</v>
      </c>
      <c r="Y91" s="260" t="s">
        <v>755</v>
      </c>
      <c r="Z91" s="260" t="s">
        <v>757</v>
      </c>
      <c r="AA91" s="260" t="s">
        <v>878</v>
      </c>
      <c r="AB91" s="260" t="s">
        <v>879</v>
      </c>
      <c r="AC91" s="260" t="str">
        <f>CONCATENATE( tblNapomenaBudzetKorisnik[[#This Row],[Vrsta prihoda]], "-", tblNapomenaBudzetKorisnik[[#This Row],[Šifra budžetskog korisnika]])</f>
        <v>722211-1075001</v>
      </c>
      <c r="AE91" s="260" t="s">
        <v>234</v>
      </c>
      <c r="AF91" s="260" t="s">
        <v>407</v>
      </c>
      <c r="AG91" s="274" t="s">
        <v>880</v>
      </c>
      <c r="AH91" s="260" t="s">
        <v>417</v>
      </c>
      <c r="AI91" s="260" t="str">
        <f>CONCATENATE(  tblNapomenaOpstinaKorisnik[[#This Row],[Šifra opštine]], "-", tblNapomenaOpstinaKorisnik[[#This Row],[Šifra budžetske organizacije]])</f>
        <v>005-0815055</v>
      </c>
    </row>
    <row r="92" spans="21:35" x14ac:dyDescent="0.2">
      <c r="U92" s="273" t="s">
        <v>881</v>
      </c>
      <c r="V92" s="260" t="s">
        <v>168</v>
      </c>
      <c r="W92" s="260" t="s">
        <v>882</v>
      </c>
      <c r="Y92" s="260" t="s">
        <v>755</v>
      </c>
      <c r="Z92" s="260" t="s">
        <v>757</v>
      </c>
      <c r="AA92" s="260" t="s">
        <v>883</v>
      </c>
      <c r="AB92" s="260" t="s">
        <v>884</v>
      </c>
      <c r="AC92" s="260" t="str">
        <f>CONCATENATE( tblNapomenaBudzetKorisnik[[#This Row],[Vrsta prihoda]], "-", tblNapomenaBudzetKorisnik[[#This Row],[Šifra budžetskog korisnika]])</f>
        <v>722211-1076001</v>
      </c>
      <c r="AE92" s="260" t="s">
        <v>234</v>
      </c>
      <c r="AF92" s="260" t="s">
        <v>407</v>
      </c>
      <c r="AG92" s="274" t="s">
        <v>885</v>
      </c>
      <c r="AH92" s="260" t="s">
        <v>886</v>
      </c>
      <c r="AI92" s="260" t="str">
        <f>CONCATENATE(  tblNapomenaOpstinaKorisnik[[#This Row],[Šifra opštine]], "-", tblNapomenaOpstinaKorisnik[[#This Row],[Šifra budžetske organizacije]])</f>
        <v>005-0815056</v>
      </c>
    </row>
    <row r="93" spans="21:35" x14ac:dyDescent="0.2">
      <c r="U93" s="273" t="s">
        <v>887</v>
      </c>
      <c r="V93" s="260" t="s">
        <v>168</v>
      </c>
      <c r="W93" s="260" t="s">
        <v>888</v>
      </c>
      <c r="Y93" s="260" t="s">
        <v>755</v>
      </c>
      <c r="Z93" s="260" t="s">
        <v>757</v>
      </c>
      <c r="AA93" s="260" t="s">
        <v>889</v>
      </c>
      <c r="AB93" s="260" t="s">
        <v>890</v>
      </c>
      <c r="AC93" s="260" t="str">
        <f>CONCATENATE( tblNapomenaBudzetKorisnik[[#This Row],[Vrsta prihoda]], "-", tblNapomenaBudzetKorisnik[[#This Row],[Šifra budžetskog korisnika]])</f>
        <v>722211-1077001</v>
      </c>
      <c r="AE93" s="260" t="s">
        <v>234</v>
      </c>
      <c r="AF93" s="260" t="s">
        <v>407</v>
      </c>
      <c r="AG93" s="274" t="s">
        <v>891</v>
      </c>
      <c r="AH93" s="260" t="s">
        <v>892</v>
      </c>
      <c r="AI93" s="260" t="str">
        <f>CONCATENATE(  tblNapomenaOpstinaKorisnik[[#This Row],[Šifra opštine]], "-", tblNapomenaOpstinaKorisnik[[#This Row],[Šifra budžetske organizacije]])</f>
        <v>005-0815057</v>
      </c>
    </row>
    <row r="94" spans="21:35" x14ac:dyDescent="0.2">
      <c r="U94" s="273" t="s">
        <v>893</v>
      </c>
      <c r="V94" s="260" t="s">
        <v>168</v>
      </c>
      <c r="W94" s="260" t="s">
        <v>894</v>
      </c>
      <c r="Y94" s="260" t="s">
        <v>755</v>
      </c>
      <c r="Z94" s="260" t="s">
        <v>757</v>
      </c>
      <c r="AA94" s="260" t="s">
        <v>895</v>
      </c>
      <c r="AB94" s="260" t="s">
        <v>896</v>
      </c>
      <c r="AC94" s="260" t="str">
        <f>CONCATENATE( tblNapomenaBudzetKorisnik[[#This Row],[Vrsta prihoda]], "-", tblNapomenaBudzetKorisnik[[#This Row],[Šifra budžetskog korisnika]])</f>
        <v>722211-1078001</v>
      </c>
      <c r="AE94" s="260" t="s">
        <v>234</v>
      </c>
      <c r="AF94" s="260" t="s">
        <v>407</v>
      </c>
      <c r="AG94" s="274" t="s">
        <v>897</v>
      </c>
      <c r="AH94" s="260" t="s">
        <v>898</v>
      </c>
      <c r="AI94" s="260" t="str">
        <f>CONCATENATE(  tblNapomenaOpstinaKorisnik[[#This Row],[Šifra opštine]], "-", tblNapomenaOpstinaKorisnik[[#This Row],[Šifra budžetske organizacije]])</f>
        <v>005-0815059</v>
      </c>
    </row>
    <row r="95" spans="21:35" x14ac:dyDescent="0.2">
      <c r="U95" s="273" t="s">
        <v>899</v>
      </c>
      <c r="V95" s="260" t="s">
        <v>168</v>
      </c>
      <c r="W95" s="260" t="s">
        <v>900</v>
      </c>
      <c r="Y95" s="260" t="s">
        <v>755</v>
      </c>
      <c r="Z95" s="260" t="s">
        <v>757</v>
      </c>
      <c r="AA95" s="260" t="s">
        <v>901</v>
      </c>
      <c r="AB95" s="260" t="s">
        <v>902</v>
      </c>
      <c r="AC95" s="260" t="str">
        <f>CONCATENATE( tblNapomenaBudzetKorisnik[[#This Row],[Vrsta prihoda]], "-", tblNapomenaBudzetKorisnik[[#This Row],[Šifra budžetskog korisnika]])</f>
        <v>722211-1084001</v>
      </c>
      <c r="AE95" s="260" t="s">
        <v>234</v>
      </c>
      <c r="AF95" s="260" t="s">
        <v>407</v>
      </c>
      <c r="AG95" s="274" t="s">
        <v>903</v>
      </c>
      <c r="AH95" s="260" t="s">
        <v>904</v>
      </c>
      <c r="AI95" s="260" t="str">
        <f>CONCATENATE(  tblNapomenaOpstinaKorisnik[[#This Row],[Šifra opštine]], "-", tblNapomenaOpstinaKorisnik[[#This Row],[Šifra budžetske organizacije]])</f>
        <v>005-0818035</v>
      </c>
    </row>
    <row r="96" spans="21:35" x14ac:dyDescent="0.2">
      <c r="U96" s="273" t="s">
        <v>905</v>
      </c>
      <c r="V96" s="260" t="s">
        <v>168</v>
      </c>
      <c r="W96" s="260" t="s">
        <v>906</v>
      </c>
      <c r="Y96" s="260" t="s">
        <v>755</v>
      </c>
      <c r="Z96" s="260" t="s">
        <v>757</v>
      </c>
      <c r="AA96" s="260" t="s">
        <v>907</v>
      </c>
      <c r="AB96" s="260" t="s">
        <v>908</v>
      </c>
      <c r="AC96" s="260" t="str">
        <f>CONCATENATE( tblNapomenaBudzetKorisnik[[#This Row],[Vrsta prihoda]], "-", tblNapomenaBudzetKorisnik[[#This Row],[Šifra budžetskog korisnika]])</f>
        <v>722211-1085001</v>
      </c>
      <c r="AE96" s="260" t="s">
        <v>234</v>
      </c>
      <c r="AF96" s="260" t="s">
        <v>407</v>
      </c>
      <c r="AG96" s="274" t="s">
        <v>909</v>
      </c>
      <c r="AH96" s="260" t="s">
        <v>910</v>
      </c>
      <c r="AI96" s="260" t="str">
        <f>CONCATENATE(  tblNapomenaOpstinaKorisnik[[#This Row],[Šifra opštine]], "-", tblNapomenaOpstinaKorisnik[[#This Row],[Šifra budžetske organizacije]])</f>
        <v>005-0840011</v>
      </c>
    </row>
    <row r="97" spans="21:35" x14ac:dyDescent="0.2">
      <c r="U97" s="273" t="s">
        <v>911</v>
      </c>
      <c r="V97" s="260" t="s">
        <v>168</v>
      </c>
      <c r="W97" s="260" t="s">
        <v>912</v>
      </c>
      <c r="Y97" s="260" t="s">
        <v>755</v>
      </c>
      <c r="Z97" s="260" t="s">
        <v>757</v>
      </c>
      <c r="AA97" s="260" t="s">
        <v>913</v>
      </c>
      <c r="AB97" s="260" t="s">
        <v>914</v>
      </c>
      <c r="AC97" s="260" t="str">
        <f>CONCATENATE( tblNapomenaBudzetKorisnik[[#This Row],[Vrsta prihoda]], "-", tblNapomenaBudzetKorisnik[[#This Row],[Šifra budžetskog korisnika]])</f>
        <v>722211-1086001</v>
      </c>
      <c r="AE97" s="260" t="s">
        <v>234</v>
      </c>
      <c r="AF97" s="260" t="s">
        <v>407</v>
      </c>
      <c r="AG97" s="274" t="s">
        <v>171</v>
      </c>
      <c r="AH97" s="260" t="s">
        <v>172</v>
      </c>
      <c r="AI97" s="260" t="str">
        <f>CONCATENATE(  tblNapomenaOpstinaKorisnik[[#This Row],[Šifra opštine]], "-", tblNapomenaOpstinaKorisnik[[#This Row],[Šifra budžetske organizacije]])</f>
        <v>005-9999999</v>
      </c>
    </row>
    <row r="98" spans="21:35" x14ac:dyDescent="0.2">
      <c r="U98" s="273" t="s">
        <v>915</v>
      </c>
      <c r="V98" s="260" t="s">
        <v>168</v>
      </c>
      <c r="W98" s="260" t="s">
        <v>916</v>
      </c>
      <c r="Y98" s="260" t="s">
        <v>755</v>
      </c>
      <c r="Z98" s="260" t="s">
        <v>757</v>
      </c>
      <c r="AA98" s="260" t="s">
        <v>917</v>
      </c>
      <c r="AB98" s="260" t="s">
        <v>918</v>
      </c>
      <c r="AC98" s="260" t="str">
        <f>CONCATENATE( tblNapomenaBudzetKorisnik[[#This Row],[Vrsta prihoda]], "-", tblNapomenaBudzetKorisnik[[#This Row],[Šifra budžetskog korisnika]])</f>
        <v>722211-1087001</v>
      </c>
      <c r="AE98" s="260" t="s">
        <v>622</v>
      </c>
      <c r="AF98" s="260" t="s">
        <v>919</v>
      </c>
      <c r="AG98" s="274" t="s">
        <v>920</v>
      </c>
      <c r="AH98" s="260" t="s">
        <v>176</v>
      </c>
      <c r="AI98" s="260" t="str">
        <f>CONCATENATE(  tblNapomenaOpstinaKorisnik[[#This Row],[Šifra opštine]], "-", tblNapomenaOpstinaKorisnik[[#This Row],[Šifra budžetske organizacije]])</f>
        <v>006-0006110</v>
      </c>
    </row>
    <row r="99" spans="21:35" x14ac:dyDescent="0.2">
      <c r="U99" s="273" t="s">
        <v>921</v>
      </c>
      <c r="V99" s="260" t="s">
        <v>168</v>
      </c>
      <c r="W99" s="260" t="s">
        <v>922</v>
      </c>
      <c r="Y99" s="260" t="s">
        <v>755</v>
      </c>
      <c r="Z99" s="260" t="s">
        <v>757</v>
      </c>
      <c r="AA99" s="260" t="s">
        <v>923</v>
      </c>
      <c r="AB99" s="260" t="s">
        <v>924</v>
      </c>
      <c r="AC99" s="260" t="str">
        <f>CONCATENATE( tblNapomenaBudzetKorisnik[[#This Row],[Vrsta prihoda]], "-", tblNapomenaBudzetKorisnik[[#This Row],[Šifra budžetskog korisnika]])</f>
        <v>722211-1088001</v>
      </c>
      <c r="AE99" s="260" t="s">
        <v>622</v>
      </c>
      <c r="AF99" s="260" t="s">
        <v>919</v>
      </c>
      <c r="AG99" s="274" t="s">
        <v>925</v>
      </c>
      <c r="AH99" s="260" t="s">
        <v>747</v>
      </c>
      <c r="AI99" s="260" t="str">
        <f>CONCATENATE(  tblNapomenaOpstinaKorisnik[[#This Row],[Šifra opštine]], "-", tblNapomenaOpstinaKorisnik[[#This Row],[Šifra budžetske organizacije]])</f>
        <v>006-0006125</v>
      </c>
    </row>
    <row r="100" spans="21:35" x14ac:dyDescent="0.2">
      <c r="U100" s="273" t="s">
        <v>926</v>
      </c>
      <c r="V100" s="260" t="s">
        <v>168</v>
      </c>
      <c r="W100" s="260" t="s">
        <v>927</v>
      </c>
      <c r="Y100" s="260" t="s">
        <v>755</v>
      </c>
      <c r="Z100" s="260" t="s">
        <v>757</v>
      </c>
      <c r="AA100" s="260" t="s">
        <v>928</v>
      </c>
      <c r="AB100" s="260" t="s">
        <v>929</v>
      </c>
      <c r="AC100" s="260" t="str">
        <f>CONCATENATE( tblNapomenaBudzetKorisnik[[#This Row],[Vrsta prihoda]], "-", tblNapomenaBudzetKorisnik[[#This Row],[Šifra budžetskog korisnika]])</f>
        <v>722211-1089001</v>
      </c>
      <c r="AE100" s="260" t="s">
        <v>622</v>
      </c>
      <c r="AF100" s="260" t="s">
        <v>919</v>
      </c>
      <c r="AG100" s="274" t="s">
        <v>930</v>
      </c>
      <c r="AH100" s="260" t="s">
        <v>931</v>
      </c>
      <c r="AI100" s="260" t="str">
        <f>CONCATENATE(  tblNapomenaOpstinaKorisnik[[#This Row],[Šifra opštine]], "-", tblNapomenaOpstinaKorisnik[[#This Row],[Šifra budžetske organizacije]])</f>
        <v>006-0006130</v>
      </c>
    </row>
    <row r="101" spans="21:35" x14ac:dyDescent="0.2">
      <c r="U101" s="273" t="s">
        <v>932</v>
      </c>
      <c r="V101" s="260" t="s">
        <v>168</v>
      </c>
      <c r="W101" s="260" t="s">
        <v>933</v>
      </c>
      <c r="Y101" s="260" t="s">
        <v>762</v>
      </c>
      <c r="Z101" s="260" t="s">
        <v>763</v>
      </c>
      <c r="AA101" s="260" t="s">
        <v>171</v>
      </c>
      <c r="AB101" s="260" t="s">
        <v>172</v>
      </c>
      <c r="AC101" s="260" t="str">
        <f>CONCATENATE( tblNapomenaBudzetKorisnik[[#This Row],[Vrsta prihoda]], "-", tblNapomenaBudzetKorisnik[[#This Row],[Šifra budžetskog korisnika]])</f>
        <v>722321-9999999</v>
      </c>
      <c r="AE101" s="260" t="s">
        <v>622</v>
      </c>
      <c r="AF101" s="260" t="s">
        <v>919</v>
      </c>
      <c r="AG101" s="274" t="s">
        <v>934</v>
      </c>
      <c r="AH101" s="260" t="s">
        <v>277</v>
      </c>
      <c r="AI101" s="260" t="str">
        <f>CONCATENATE(  tblNapomenaOpstinaKorisnik[[#This Row],[Šifra opštine]], "-", tblNapomenaOpstinaKorisnik[[#This Row],[Šifra budžetske organizacije]])</f>
        <v>006-0006190</v>
      </c>
    </row>
    <row r="102" spans="21:35" x14ac:dyDescent="0.2">
      <c r="U102" s="273" t="s">
        <v>935</v>
      </c>
      <c r="V102" s="260" t="s">
        <v>168</v>
      </c>
      <c r="W102" s="260" t="s">
        <v>936</v>
      </c>
      <c r="Y102" s="260" t="s">
        <v>767</v>
      </c>
      <c r="Z102" s="260" t="s">
        <v>937</v>
      </c>
      <c r="AA102" s="260" t="s">
        <v>171</v>
      </c>
      <c r="AB102" s="260" t="s">
        <v>172</v>
      </c>
      <c r="AC102" s="260" t="str">
        <f>CONCATENATE( tblNapomenaBudzetKorisnik[[#This Row],[Vrsta prihoda]], "-", tblNapomenaBudzetKorisnik[[#This Row],[Šifra budžetskog korisnika]])</f>
        <v>722331-9999999</v>
      </c>
      <c r="AE102" s="260" t="s">
        <v>622</v>
      </c>
      <c r="AF102" s="260" t="s">
        <v>919</v>
      </c>
      <c r="AG102" s="274" t="s">
        <v>938</v>
      </c>
      <c r="AH102" s="260" t="s">
        <v>300</v>
      </c>
      <c r="AI102" s="260" t="str">
        <f>CONCATENATE(  tblNapomenaOpstinaKorisnik[[#This Row],[Šifra opštine]], "-", tblNapomenaOpstinaKorisnik[[#This Row],[Šifra budžetske organizacije]])</f>
        <v>006-0006200</v>
      </c>
    </row>
    <row r="103" spans="21:35" x14ac:dyDescent="0.2">
      <c r="U103" s="273" t="s">
        <v>939</v>
      </c>
      <c r="V103" s="260" t="s">
        <v>168</v>
      </c>
      <c r="W103" s="260" t="s">
        <v>940</v>
      </c>
      <c r="Y103" s="260" t="s">
        <v>773</v>
      </c>
      <c r="Z103" s="260" t="s">
        <v>941</v>
      </c>
      <c r="AA103" s="260" t="s">
        <v>171</v>
      </c>
      <c r="AB103" s="260" t="s">
        <v>172</v>
      </c>
      <c r="AC103" s="260" t="str">
        <f>CONCATENATE( tblNapomenaBudzetKorisnik[[#This Row],[Vrsta prihoda]], "-", tblNapomenaBudzetKorisnik[[#This Row],[Šifra budžetskog korisnika]])</f>
        <v>722332-9999999</v>
      </c>
      <c r="AE103" s="260" t="s">
        <v>622</v>
      </c>
      <c r="AF103" s="260" t="s">
        <v>919</v>
      </c>
      <c r="AG103" s="274" t="s">
        <v>942</v>
      </c>
      <c r="AH103" s="260" t="s">
        <v>676</v>
      </c>
      <c r="AI103" s="260" t="str">
        <f>CONCATENATE(  tblNapomenaOpstinaKorisnik[[#This Row],[Šifra opštine]], "-", tblNapomenaOpstinaKorisnik[[#This Row],[Šifra budžetske organizacije]])</f>
        <v>006-0006300</v>
      </c>
    </row>
    <row r="104" spans="21:35" x14ac:dyDescent="0.2">
      <c r="U104" s="273" t="s">
        <v>943</v>
      </c>
      <c r="V104" s="260" t="s">
        <v>168</v>
      </c>
      <c r="W104" s="260" t="s">
        <v>944</v>
      </c>
      <c r="Y104" s="260" t="s">
        <v>779</v>
      </c>
      <c r="Z104" s="260" t="s">
        <v>780</v>
      </c>
      <c r="AA104" s="260" t="s">
        <v>171</v>
      </c>
      <c r="AB104" s="260" t="s">
        <v>172</v>
      </c>
      <c r="AC104" s="260" t="str">
        <f>CONCATENATE( tblNapomenaBudzetKorisnik[[#This Row],[Vrsta prihoda]], "-", tblNapomenaBudzetKorisnik[[#This Row],[Šifra budžetskog korisnika]])</f>
        <v>722422-9999999</v>
      </c>
      <c r="AE104" s="260" t="s">
        <v>622</v>
      </c>
      <c r="AF104" s="260" t="s">
        <v>919</v>
      </c>
      <c r="AG104" s="274" t="s">
        <v>945</v>
      </c>
      <c r="AH104" s="260" t="s">
        <v>946</v>
      </c>
      <c r="AI104" s="260" t="str">
        <f>CONCATENATE(  tblNapomenaOpstinaKorisnik[[#This Row],[Šifra opštine]], "-", tblNapomenaOpstinaKorisnik[[#This Row],[Šifra budžetske organizacije]])</f>
        <v>006-0006400</v>
      </c>
    </row>
    <row r="105" spans="21:35" x14ac:dyDescent="0.2">
      <c r="U105" s="273" t="s">
        <v>947</v>
      </c>
      <c r="V105" s="260" t="s">
        <v>168</v>
      </c>
      <c r="W105" s="260" t="s">
        <v>948</v>
      </c>
      <c r="Y105" s="260" t="s">
        <v>784</v>
      </c>
      <c r="Z105" s="260" t="s">
        <v>949</v>
      </c>
      <c r="AA105" s="260" t="s">
        <v>171</v>
      </c>
      <c r="AB105" s="260" t="s">
        <v>172</v>
      </c>
      <c r="AC105" s="260" t="str">
        <f>CONCATENATE( tblNapomenaBudzetKorisnik[[#This Row],[Vrsta prihoda]], "-", tblNapomenaBudzetKorisnik[[#This Row],[Šifra budžetskog korisnika]])</f>
        <v>722423-9999999</v>
      </c>
      <c r="AE105" s="260" t="s">
        <v>622</v>
      </c>
      <c r="AF105" s="260" t="s">
        <v>919</v>
      </c>
      <c r="AG105" s="274" t="s">
        <v>950</v>
      </c>
      <c r="AH105" s="260" t="s">
        <v>951</v>
      </c>
      <c r="AI105" s="260" t="str">
        <f>CONCATENATE(  tblNapomenaOpstinaKorisnik[[#This Row],[Šifra opštine]], "-", tblNapomenaOpstinaKorisnik[[#This Row],[Šifra budžetske organizacije]])</f>
        <v>006-0006500</v>
      </c>
    </row>
    <row r="106" spans="21:35" x14ac:dyDescent="0.2">
      <c r="U106" s="273" t="s">
        <v>952</v>
      </c>
      <c r="V106" s="260" t="s">
        <v>168</v>
      </c>
      <c r="W106" s="260" t="s">
        <v>953</v>
      </c>
      <c r="Y106" s="260" t="s">
        <v>789</v>
      </c>
      <c r="Z106" s="260" t="s">
        <v>790</v>
      </c>
      <c r="AA106" s="260" t="s">
        <v>171</v>
      </c>
      <c r="AB106" s="260" t="s">
        <v>172</v>
      </c>
      <c r="AC106" s="260" t="str">
        <f>CONCATENATE( tblNapomenaBudzetKorisnik[[#This Row],[Vrsta prihoda]], "-", tblNapomenaBudzetKorisnik[[#This Row],[Šifra budžetskog korisnika]])</f>
        <v>722424-9999999</v>
      </c>
      <c r="AE106" s="260" t="s">
        <v>622</v>
      </c>
      <c r="AF106" s="260" t="s">
        <v>919</v>
      </c>
      <c r="AG106" s="274" t="s">
        <v>954</v>
      </c>
      <c r="AH106" s="260" t="s">
        <v>955</v>
      </c>
      <c r="AI106" s="260" t="str">
        <f>CONCATENATE(  tblNapomenaOpstinaKorisnik[[#This Row],[Šifra opštine]], "-", tblNapomenaOpstinaKorisnik[[#This Row],[Šifra budžetske organizacije]])</f>
        <v>006-0006510</v>
      </c>
    </row>
    <row r="107" spans="21:35" x14ac:dyDescent="0.2">
      <c r="U107" s="273" t="s">
        <v>956</v>
      </c>
      <c r="V107" s="260" t="s">
        <v>168</v>
      </c>
      <c r="W107" s="260" t="s">
        <v>957</v>
      </c>
      <c r="Y107" s="260" t="s">
        <v>794</v>
      </c>
      <c r="Z107" s="260" t="s">
        <v>795</v>
      </c>
      <c r="AA107" s="260" t="s">
        <v>171</v>
      </c>
      <c r="AB107" s="260" t="s">
        <v>172</v>
      </c>
      <c r="AC107" s="260" t="str">
        <f>CONCATENATE( tblNapomenaBudzetKorisnik[[#This Row],[Vrsta prihoda]], "-", tblNapomenaBudzetKorisnik[[#This Row],[Šifra budžetskog korisnika]])</f>
        <v>722425-9999999</v>
      </c>
      <c r="AE107" s="260" t="s">
        <v>622</v>
      </c>
      <c r="AF107" s="260" t="s">
        <v>919</v>
      </c>
      <c r="AG107" s="274" t="s">
        <v>958</v>
      </c>
      <c r="AH107" s="260" t="s">
        <v>959</v>
      </c>
      <c r="AI107" s="260" t="str">
        <f>CONCATENATE(  tblNapomenaOpstinaKorisnik[[#This Row],[Šifra opštine]], "-", tblNapomenaOpstinaKorisnik[[#This Row],[Šifra budžetske organizacije]])</f>
        <v>006-0006520</v>
      </c>
    </row>
    <row r="108" spans="21:35" x14ac:dyDescent="0.2">
      <c r="U108" s="280" t="s">
        <v>960</v>
      </c>
      <c r="V108" s="281" t="s">
        <v>168</v>
      </c>
      <c r="W108" s="260" t="s">
        <v>961</v>
      </c>
      <c r="Y108" s="260" t="s">
        <v>800</v>
      </c>
      <c r="Z108" s="260" t="s">
        <v>801</v>
      </c>
      <c r="AA108" s="260" t="s">
        <v>171</v>
      </c>
      <c r="AB108" s="260" t="s">
        <v>172</v>
      </c>
      <c r="AC108" s="260" t="str">
        <f>CONCATENATE( tblNapomenaBudzetKorisnik[[#This Row],[Vrsta prihoda]], "-", tblNapomenaBudzetKorisnik[[#This Row],[Šifra budžetskog korisnika]])</f>
        <v>722427-9999999</v>
      </c>
      <c r="AE108" s="260" t="s">
        <v>622</v>
      </c>
      <c r="AF108" s="260" t="s">
        <v>919</v>
      </c>
      <c r="AG108" s="274" t="s">
        <v>962</v>
      </c>
      <c r="AH108" s="260" t="s">
        <v>963</v>
      </c>
      <c r="AI108" s="260" t="str">
        <f>CONCATENATE(  tblNapomenaOpstinaKorisnik[[#This Row],[Šifra opštine]], "-", tblNapomenaOpstinaKorisnik[[#This Row],[Šifra budžetske organizacije]])</f>
        <v>006-0006600</v>
      </c>
    </row>
    <row r="109" spans="21:35" x14ac:dyDescent="0.2">
      <c r="U109" s="273" t="s">
        <v>964</v>
      </c>
      <c r="V109" s="260" t="s">
        <v>168</v>
      </c>
      <c r="W109" s="260" t="s">
        <v>965</v>
      </c>
      <c r="Y109" s="260" t="s">
        <v>805</v>
      </c>
      <c r="Z109" s="260" t="s">
        <v>966</v>
      </c>
      <c r="AA109" s="260" t="s">
        <v>171</v>
      </c>
      <c r="AB109" s="260" t="s">
        <v>172</v>
      </c>
      <c r="AC109" s="260" t="str">
        <f>CONCATENATE( tblNapomenaBudzetKorisnik[[#This Row],[Vrsta prihoda]], "-", tblNapomenaBudzetKorisnik[[#This Row],[Šifra budžetskog korisnika]])</f>
        <v>722433-9999999</v>
      </c>
      <c r="AE109" s="260" t="s">
        <v>622</v>
      </c>
      <c r="AF109" s="260" t="s">
        <v>919</v>
      </c>
      <c r="AG109" s="274" t="s">
        <v>967</v>
      </c>
      <c r="AH109" s="260" t="s">
        <v>968</v>
      </c>
      <c r="AI109" s="260" t="str">
        <f>CONCATENATE(  tblNapomenaOpstinaKorisnik[[#This Row],[Šifra opštine]], "-", tblNapomenaOpstinaKorisnik[[#This Row],[Šifra budžetske organizacije]])</f>
        <v>006-0006920</v>
      </c>
    </row>
    <row r="110" spans="21:35" x14ac:dyDescent="0.2">
      <c r="U110" s="273" t="s">
        <v>969</v>
      </c>
      <c r="V110" s="260" t="s">
        <v>168</v>
      </c>
      <c r="W110" s="260" t="s">
        <v>970</v>
      </c>
      <c r="Y110" s="260" t="s">
        <v>810</v>
      </c>
      <c r="Z110" s="260" t="s">
        <v>811</v>
      </c>
      <c r="AA110" s="260" t="s">
        <v>171</v>
      </c>
      <c r="AB110" s="260" t="s">
        <v>172</v>
      </c>
      <c r="AC110" s="260" t="str">
        <f>CONCATENATE( tblNapomenaBudzetKorisnik[[#This Row],[Vrsta prihoda]], "-", tblNapomenaBudzetKorisnik[[#This Row],[Šifra budžetskog korisnika]])</f>
        <v>722434-9999999</v>
      </c>
      <c r="AE110" s="260" t="s">
        <v>622</v>
      </c>
      <c r="AF110" s="260" t="s">
        <v>919</v>
      </c>
      <c r="AG110" s="274" t="s">
        <v>971</v>
      </c>
      <c r="AH110" s="260" t="s">
        <v>972</v>
      </c>
      <c r="AI110" s="260" t="str">
        <f>CONCATENATE(  tblNapomenaOpstinaKorisnik[[#This Row],[Šifra opštine]], "-", tblNapomenaOpstinaKorisnik[[#This Row],[Šifra budžetske organizacije]])</f>
        <v>006-0815083</v>
      </c>
    </row>
    <row r="111" spans="21:35" x14ac:dyDescent="0.2">
      <c r="U111" s="273" t="s">
        <v>973</v>
      </c>
      <c r="V111" s="260" t="s">
        <v>168</v>
      </c>
      <c r="W111" s="260" t="s">
        <v>974</v>
      </c>
      <c r="Y111" s="260" t="s">
        <v>816</v>
      </c>
      <c r="Z111" s="260" t="s">
        <v>817</v>
      </c>
      <c r="AA111" s="260" t="s">
        <v>171</v>
      </c>
      <c r="AB111" s="260" t="s">
        <v>172</v>
      </c>
      <c r="AC111" s="260" t="str">
        <f>CONCATENATE( tblNapomenaBudzetKorisnik[[#This Row],[Vrsta prihoda]], "-", tblNapomenaBudzetKorisnik[[#This Row],[Šifra budžetskog korisnika]])</f>
        <v>722436-9999999</v>
      </c>
      <c r="AE111" s="260" t="s">
        <v>622</v>
      </c>
      <c r="AF111" s="260" t="s">
        <v>919</v>
      </c>
      <c r="AG111" s="274" t="s">
        <v>975</v>
      </c>
      <c r="AH111" s="260" t="s">
        <v>976</v>
      </c>
      <c r="AI111" s="260" t="str">
        <f>CONCATENATE(  tblNapomenaOpstinaKorisnik[[#This Row],[Šifra opštine]], "-", tblNapomenaOpstinaKorisnik[[#This Row],[Šifra budžetske organizacije]])</f>
        <v>006-0818030</v>
      </c>
    </row>
    <row r="112" spans="21:35" x14ac:dyDescent="0.2">
      <c r="U112" s="273" t="s">
        <v>977</v>
      </c>
      <c r="V112" s="260" t="s">
        <v>168</v>
      </c>
      <c r="W112" s="260" t="s">
        <v>978</v>
      </c>
      <c r="Y112" s="260" t="s">
        <v>822</v>
      </c>
      <c r="Z112" s="260" t="s">
        <v>823</v>
      </c>
      <c r="AA112" s="260" t="s">
        <v>171</v>
      </c>
      <c r="AB112" s="260" t="s">
        <v>172</v>
      </c>
      <c r="AC112" s="260" t="str">
        <f>CONCATENATE( tblNapomenaBudzetKorisnik[[#This Row],[Vrsta prihoda]], "-", tblNapomenaBudzetKorisnik[[#This Row],[Šifra budžetskog korisnika]])</f>
        <v>722437-9999999</v>
      </c>
      <c r="AE112" s="260" t="s">
        <v>622</v>
      </c>
      <c r="AF112" s="260" t="s">
        <v>919</v>
      </c>
      <c r="AG112" s="274" t="s">
        <v>171</v>
      </c>
      <c r="AH112" s="260" t="s">
        <v>172</v>
      </c>
      <c r="AI112" s="260" t="str">
        <f>CONCATENATE(  tblNapomenaOpstinaKorisnik[[#This Row],[Šifra opštine]], "-", tblNapomenaOpstinaKorisnik[[#This Row],[Šifra budžetske organizacije]])</f>
        <v>006-9999999</v>
      </c>
    </row>
    <row r="113" spans="21:35" x14ac:dyDescent="0.2">
      <c r="U113" s="273" t="s">
        <v>979</v>
      </c>
      <c r="V113" s="260" t="s">
        <v>168</v>
      </c>
      <c r="W113" s="260" t="s">
        <v>980</v>
      </c>
      <c r="Y113" s="260" t="s">
        <v>828</v>
      </c>
      <c r="Z113" s="260" t="s">
        <v>981</v>
      </c>
      <c r="AA113" s="260" t="s">
        <v>171</v>
      </c>
      <c r="AB113" s="260" t="s">
        <v>172</v>
      </c>
      <c r="AC113" s="260" t="str">
        <f>CONCATENATE( tblNapomenaBudzetKorisnik[[#This Row],[Vrsta prihoda]], "-", tblNapomenaBudzetKorisnik[[#This Row],[Šifra budžetskog korisnika]])</f>
        <v>722438-9999999</v>
      </c>
      <c r="AE113" s="260" t="s">
        <v>218</v>
      </c>
      <c r="AF113" s="260" t="s">
        <v>982</v>
      </c>
      <c r="AG113" s="274" t="s">
        <v>983</v>
      </c>
      <c r="AH113" s="260" t="s">
        <v>176</v>
      </c>
      <c r="AI113" s="260" t="str">
        <f>CONCATENATE(  tblNapomenaOpstinaKorisnik[[#This Row],[Šifra opštine]], "-", tblNapomenaOpstinaKorisnik[[#This Row],[Šifra budžetske organizacije]])</f>
        <v>007-0007110</v>
      </c>
    </row>
    <row r="114" spans="21:35" x14ac:dyDescent="0.2">
      <c r="U114" s="273" t="s">
        <v>984</v>
      </c>
      <c r="V114" s="260" t="s">
        <v>168</v>
      </c>
      <c r="W114" s="260" t="s">
        <v>985</v>
      </c>
      <c r="Y114" s="260" t="s">
        <v>834</v>
      </c>
      <c r="Z114" s="260" t="s">
        <v>986</v>
      </c>
      <c r="AA114" s="260" t="s">
        <v>171</v>
      </c>
      <c r="AB114" s="260" t="s">
        <v>172</v>
      </c>
      <c r="AC114" s="260" t="str">
        <f>CONCATENATE( tblNapomenaBudzetKorisnik[[#This Row],[Vrsta prihoda]], "-", tblNapomenaBudzetKorisnik[[#This Row],[Šifra budžetskog korisnika]])</f>
        <v>722442-9999999</v>
      </c>
      <c r="AE114" s="260" t="s">
        <v>218</v>
      </c>
      <c r="AF114" s="260" t="s">
        <v>982</v>
      </c>
      <c r="AG114" s="274" t="s">
        <v>987</v>
      </c>
      <c r="AH114" s="260" t="s">
        <v>191</v>
      </c>
      <c r="AI114" s="260" t="str">
        <f>CONCATENATE(  tblNapomenaOpstinaKorisnik[[#This Row],[Šifra opštine]], "-", tblNapomenaOpstinaKorisnik[[#This Row],[Šifra budžetske organizacije]])</f>
        <v>007-0007120</v>
      </c>
    </row>
    <row r="115" spans="21:35" x14ac:dyDescent="0.2">
      <c r="U115" s="273" t="s">
        <v>988</v>
      </c>
      <c r="V115" s="260" t="s">
        <v>168</v>
      </c>
      <c r="W115" s="260" t="s">
        <v>989</v>
      </c>
      <c r="Y115" s="260" t="s">
        <v>840</v>
      </c>
      <c r="Z115" s="260" t="s">
        <v>990</v>
      </c>
      <c r="AA115" s="260" t="s">
        <v>171</v>
      </c>
      <c r="AB115" s="260" t="s">
        <v>172</v>
      </c>
      <c r="AC115" s="260" t="str">
        <f>CONCATENATE( tblNapomenaBudzetKorisnik[[#This Row],[Vrsta prihoda]], "-", tblNapomenaBudzetKorisnik[[#This Row],[Šifra budžetskog korisnika]])</f>
        <v>722443-9999999</v>
      </c>
      <c r="AE115" s="260" t="s">
        <v>218</v>
      </c>
      <c r="AF115" s="260" t="s">
        <v>982</v>
      </c>
      <c r="AG115" s="274" t="s">
        <v>991</v>
      </c>
      <c r="AH115" s="260" t="s">
        <v>747</v>
      </c>
      <c r="AI115" s="260" t="str">
        <f>CONCATENATE(  tblNapomenaOpstinaKorisnik[[#This Row],[Šifra opštine]], "-", tblNapomenaOpstinaKorisnik[[#This Row],[Šifra budžetske organizacije]])</f>
        <v>007-0007125</v>
      </c>
    </row>
    <row r="116" spans="21:35" x14ac:dyDescent="0.2">
      <c r="U116" s="273" t="s">
        <v>992</v>
      </c>
      <c r="V116" s="260" t="s">
        <v>168</v>
      </c>
      <c r="W116" s="260" t="s">
        <v>993</v>
      </c>
      <c r="Y116" s="260" t="s">
        <v>846</v>
      </c>
      <c r="Z116" s="260" t="s">
        <v>847</v>
      </c>
      <c r="AA116" s="260" t="s">
        <v>171</v>
      </c>
      <c r="AB116" s="260" t="s">
        <v>172</v>
      </c>
      <c r="AC116" s="260" t="str">
        <f>CONCATENATE( tblNapomenaBudzetKorisnik[[#This Row],[Vrsta prihoda]], "-", tblNapomenaBudzetKorisnik[[#This Row],[Šifra budžetskog korisnika]])</f>
        <v>722444-9999999</v>
      </c>
      <c r="AE116" s="260" t="s">
        <v>218</v>
      </c>
      <c r="AF116" s="260" t="s">
        <v>982</v>
      </c>
      <c r="AG116" s="274" t="s">
        <v>994</v>
      </c>
      <c r="AH116" s="260" t="s">
        <v>995</v>
      </c>
      <c r="AI116" s="260" t="str">
        <f>CONCATENATE(  tblNapomenaOpstinaKorisnik[[#This Row],[Šifra opštine]], "-", tblNapomenaOpstinaKorisnik[[#This Row],[Šifra budžetske organizacije]])</f>
        <v>007-0007130</v>
      </c>
    </row>
    <row r="117" spans="21:35" x14ac:dyDescent="0.2">
      <c r="U117" s="273" t="s">
        <v>996</v>
      </c>
      <c r="V117" s="260" t="s">
        <v>168</v>
      </c>
      <c r="W117" s="260" t="s">
        <v>997</v>
      </c>
      <c r="Y117" s="260" t="s">
        <v>852</v>
      </c>
      <c r="Z117" s="260" t="s">
        <v>853</v>
      </c>
      <c r="AA117" s="260" t="s">
        <v>171</v>
      </c>
      <c r="AB117" s="260" t="s">
        <v>172</v>
      </c>
      <c r="AC117" s="260" t="str">
        <f>CONCATENATE( tblNapomenaBudzetKorisnik[[#This Row],[Vrsta prihoda]], "-", tblNapomenaBudzetKorisnik[[#This Row],[Šifra budžetskog korisnika]])</f>
        <v>722445-9999999</v>
      </c>
      <c r="AE117" s="260" t="s">
        <v>218</v>
      </c>
      <c r="AF117" s="260" t="s">
        <v>982</v>
      </c>
      <c r="AG117" s="274" t="s">
        <v>998</v>
      </c>
      <c r="AH117" s="260" t="s">
        <v>999</v>
      </c>
      <c r="AI117" s="260" t="str">
        <f>CONCATENATE(  tblNapomenaOpstinaKorisnik[[#This Row],[Šifra opštine]], "-", tblNapomenaOpstinaKorisnik[[#This Row],[Šifra budžetske organizacije]])</f>
        <v>007-0007140</v>
      </c>
    </row>
    <row r="118" spans="21:35" x14ac:dyDescent="0.2">
      <c r="U118" s="273" t="s">
        <v>1000</v>
      </c>
      <c r="V118" s="260" t="s">
        <v>168</v>
      </c>
      <c r="W118" s="260" t="s">
        <v>1001</v>
      </c>
      <c r="Y118" s="260" t="s">
        <v>858</v>
      </c>
      <c r="Z118" s="260" t="s">
        <v>1002</v>
      </c>
      <c r="AA118" s="260" t="s">
        <v>171</v>
      </c>
      <c r="AB118" s="260" t="s">
        <v>172</v>
      </c>
      <c r="AC118" s="260" t="str">
        <f>CONCATENATE( tblNapomenaBudzetKorisnik[[#This Row],[Vrsta prihoda]], "-", tblNapomenaBudzetKorisnik[[#This Row],[Šifra budžetskog korisnika]])</f>
        <v>722446-9999999</v>
      </c>
      <c r="AE118" s="260" t="s">
        <v>218</v>
      </c>
      <c r="AF118" s="260" t="s">
        <v>982</v>
      </c>
      <c r="AG118" s="274" t="s">
        <v>1003</v>
      </c>
      <c r="AH118" s="260" t="s">
        <v>253</v>
      </c>
      <c r="AI118" s="260" t="str">
        <f>CONCATENATE(  tblNapomenaOpstinaKorisnik[[#This Row],[Šifra opštine]], "-", tblNapomenaOpstinaKorisnik[[#This Row],[Šifra budžetske organizacije]])</f>
        <v>007-0007150</v>
      </c>
    </row>
    <row r="119" spans="21:35" x14ac:dyDescent="0.2">
      <c r="U119" s="273" t="s">
        <v>1004</v>
      </c>
      <c r="V119" s="260" t="s">
        <v>168</v>
      </c>
      <c r="W119" s="260" t="s">
        <v>1005</v>
      </c>
      <c r="Y119" s="260" t="s">
        <v>864</v>
      </c>
      <c r="Z119" s="260" t="s">
        <v>865</v>
      </c>
      <c r="AA119" s="260" t="s">
        <v>171</v>
      </c>
      <c r="AB119" s="260" t="s">
        <v>172</v>
      </c>
      <c r="AC119" s="260" t="str">
        <f>CONCATENATE( tblNapomenaBudzetKorisnik[[#This Row],[Vrsta prihoda]], "-", tblNapomenaBudzetKorisnik[[#This Row],[Šifra budžetskog korisnika]])</f>
        <v>722447-9999999</v>
      </c>
      <c r="AE119" s="260" t="s">
        <v>218</v>
      </c>
      <c r="AF119" s="260" t="s">
        <v>982</v>
      </c>
      <c r="AG119" s="274" t="s">
        <v>1006</v>
      </c>
      <c r="AH119" s="260" t="s">
        <v>1007</v>
      </c>
      <c r="AI119" s="260" t="str">
        <f>CONCATENATE(  tblNapomenaOpstinaKorisnik[[#This Row],[Šifra opštine]], "-", tblNapomenaOpstinaKorisnik[[#This Row],[Šifra budžetske organizacije]])</f>
        <v>007-0007151</v>
      </c>
    </row>
    <row r="120" spans="21:35" x14ac:dyDescent="0.2">
      <c r="U120" s="273" t="s">
        <v>1008</v>
      </c>
      <c r="V120" s="260" t="s">
        <v>168</v>
      </c>
      <c r="W120" s="260" t="s">
        <v>1009</v>
      </c>
      <c r="Y120" s="260" t="s">
        <v>870</v>
      </c>
      <c r="Z120" s="260" t="s">
        <v>1010</v>
      </c>
      <c r="AA120" s="260" t="s">
        <v>171</v>
      </c>
      <c r="AB120" s="260" t="s">
        <v>172</v>
      </c>
      <c r="AC120" s="260" t="str">
        <f>CONCATENATE( tblNapomenaBudzetKorisnik[[#This Row],[Vrsta prihoda]], "-", tblNapomenaBudzetKorisnik[[#This Row],[Šifra budžetskog korisnika]])</f>
        <v>722448-9999999</v>
      </c>
      <c r="AE120" s="260" t="s">
        <v>218</v>
      </c>
      <c r="AF120" s="260" t="s">
        <v>982</v>
      </c>
      <c r="AG120" s="274" t="s">
        <v>1011</v>
      </c>
      <c r="AH120" s="260" t="s">
        <v>1012</v>
      </c>
      <c r="AI120" s="260" t="str">
        <f>CONCATENATE(  tblNapomenaOpstinaKorisnik[[#This Row],[Šifra opštine]], "-", tblNapomenaOpstinaKorisnik[[#This Row],[Šifra budžetske organizacije]])</f>
        <v>007-0007160</v>
      </c>
    </row>
    <row r="121" spans="21:35" x14ac:dyDescent="0.2">
      <c r="U121" s="273" t="s">
        <v>1013</v>
      </c>
      <c r="V121" s="260" t="s">
        <v>168</v>
      </c>
      <c r="W121" s="260" t="s">
        <v>1014</v>
      </c>
      <c r="Y121" s="260" t="s">
        <v>876</v>
      </c>
      <c r="Z121" s="260" t="s">
        <v>877</v>
      </c>
      <c r="AA121" s="260" t="s">
        <v>171</v>
      </c>
      <c r="AB121" s="260" t="s">
        <v>172</v>
      </c>
      <c r="AC121" s="260" t="str">
        <f>CONCATENATE( tblNapomenaBudzetKorisnik[[#This Row],[Vrsta prihoda]], "-", tblNapomenaBudzetKorisnik[[#This Row],[Šifra budžetskog korisnika]])</f>
        <v>722452-9999999</v>
      </c>
      <c r="AE121" s="260" t="s">
        <v>218</v>
      </c>
      <c r="AF121" s="260" t="s">
        <v>982</v>
      </c>
      <c r="AG121" s="274" t="s">
        <v>1015</v>
      </c>
      <c r="AH121" s="260" t="s">
        <v>597</v>
      </c>
      <c r="AI121" s="260" t="str">
        <f>CONCATENATE(  tblNapomenaOpstinaKorisnik[[#This Row],[Šifra opštine]], "-", tblNapomenaOpstinaKorisnik[[#This Row],[Šifra budžetske organizacije]])</f>
        <v>007-0007170</v>
      </c>
    </row>
    <row r="122" spans="21:35" x14ac:dyDescent="0.2">
      <c r="U122" s="282" t="s">
        <v>1016</v>
      </c>
      <c r="V122" s="272" t="s">
        <v>168</v>
      </c>
      <c r="W122" s="272" t="s">
        <v>1017</v>
      </c>
      <c r="Y122" s="260" t="s">
        <v>881</v>
      </c>
      <c r="Z122" s="260" t="s">
        <v>882</v>
      </c>
      <c r="AA122" s="260" t="s">
        <v>171</v>
      </c>
      <c r="AB122" s="260" t="s">
        <v>172</v>
      </c>
      <c r="AC122" s="260" t="str">
        <f>CONCATENATE( tblNapomenaBudzetKorisnik[[#This Row],[Vrsta prihoda]], "-", tblNapomenaBudzetKorisnik[[#This Row],[Šifra budžetskog korisnika]])</f>
        <v>722456-9999999</v>
      </c>
      <c r="AE122" s="260" t="s">
        <v>218</v>
      </c>
      <c r="AF122" s="260" t="s">
        <v>982</v>
      </c>
      <c r="AG122" s="274" t="s">
        <v>1018</v>
      </c>
      <c r="AH122" s="260" t="s">
        <v>277</v>
      </c>
      <c r="AI122" s="260" t="str">
        <f>CONCATENATE(  tblNapomenaOpstinaKorisnik[[#This Row],[Šifra opštine]], "-", tblNapomenaOpstinaKorisnik[[#This Row],[Šifra budžetske organizacije]])</f>
        <v>007-0007190</v>
      </c>
    </row>
    <row r="123" spans="21:35" x14ac:dyDescent="0.2">
      <c r="U123" s="273" t="s">
        <v>1019</v>
      </c>
      <c r="V123" s="260" t="s">
        <v>153</v>
      </c>
      <c r="W123" s="260" t="s">
        <v>1020</v>
      </c>
      <c r="Y123" s="260" t="s">
        <v>887</v>
      </c>
      <c r="Z123" s="260" t="s">
        <v>1021</v>
      </c>
      <c r="AA123" s="260" t="s">
        <v>171</v>
      </c>
      <c r="AB123" s="260" t="s">
        <v>172</v>
      </c>
      <c r="AC123" s="260" t="str">
        <f>CONCATENATE( tblNapomenaBudzetKorisnik[[#This Row],[Vrsta prihoda]], "-", tblNapomenaBudzetKorisnik[[#This Row],[Šifra budžetskog korisnika]])</f>
        <v>722457-9999999</v>
      </c>
      <c r="AE123" s="260" t="s">
        <v>218</v>
      </c>
      <c r="AF123" s="260" t="s">
        <v>982</v>
      </c>
      <c r="AG123" s="274" t="s">
        <v>1022</v>
      </c>
      <c r="AH123" s="260" t="s">
        <v>676</v>
      </c>
      <c r="AI123" s="260" t="str">
        <f>CONCATENATE(  tblNapomenaOpstinaKorisnik[[#This Row],[Šifra opštine]], "-", tblNapomenaOpstinaKorisnik[[#This Row],[Šifra budžetske organizacije]])</f>
        <v>007-0007300</v>
      </c>
    </row>
    <row r="124" spans="21:35" x14ac:dyDescent="0.2">
      <c r="U124" s="273" t="s">
        <v>1023</v>
      </c>
      <c r="V124" s="260" t="s">
        <v>153</v>
      </c>
      <c r="W124" s="260" t="s">
        <v>1024</v>
      </c>
      <c r="Y124" s="260" t="s">
        <v>893</v>
      </c>
      <c r="Z124" s="260" t="s">
        <v>894</v>
      </c>
      <c r="AA124" s="260" t="s">
        <v>171</v>
      </c>
      <c r="AB124" s="260" t="s">
        <v>172</v>
      </c>
      <c r="AC124" s="260" t="str">
        <f>CONCATENATE( tblNapomenaBudzetKorisnik[[#This Row],[Vrsta prihoda]], "-", tblNapomenaBudzetKorisnik[[#This Row],[Šifra budžetskog korisnika]])</f>
        <v>722458-9999999</v>
      </c>
      <c r="AE124" s="260" t="s">
        <v>218</v>
      </c>
      <c r="AF124" s="260" t="s">
        <v>982</v>
      </c>
      <c r="AG124" s="274" t="s">
        <v>1025</v>
      </c>
      <c r="AH124" s="260" t="s">
        <v>1026</v>
      </c>
      <c r="AI124" s="260" t="str">
        <f>CONCATENATE(  tblNapomenaOpstinaKorisnik[[#This Row],[Šifra opštine]], "-", tblNapomenaOpstinaKorisnik[[#This Row],[Šifra budžetske organizacije]])</f>
        <v>007-0007400</v>
      </c>
    </row>
    <row r="125" spans="21:35" x14ac:dyDescent="0.2">
      <c r="U125" s="273" t="s">
        <v>1027</v>
      </c>
      <c r="V125" s="260" t="s">
        <v>153</v>
      </c>
      <c r="W125" s="260" t="s">
        <v>1028</v>
      </c>
      <c r="Y125" s="260" t="s">
        <v>899</v>
      </c>
      <c r="Z125" s="260" t="s">
        <v>1029</v>
      </c>
      <c r="AA125" s="260" t="s">
        <v>171</v>
      </c>
      <c r="AB125" s="260" t="s">
        <v>172</v>
      </c>
      <c r="AC125" s="260" t="str">
        <f>CONCATENATE( tblNapomenaBudzetKorisnik[[#This Row],[Vrsta prihoda]], "-", tblNapomenaBudzetKorisnik[[#This Row],[Šifra budžetskog korisnika]])</f>
        <v>722463-9999999</v>
      </c>
      <c r="AE125" s="260" t="s">
        <v>218</v>
      </c>
      <c r="AF125" s="260" t="s">
        <v>982</v>
      </c>
      <c r="AG125" s="274" t="s">
        <v>1030</v>
      </c>
      <c r="AH125" s="260" t="s">
        <v>1031</v>
      </c>
      <c r="AI125" s="260" t="str">
        <f>CONCATENATE(  tblNapomenaOpstinaKorisnik[[#This Row],[Šifra opštine]], "-", tblNapomenaOpstinaKorisnik[[#This Row],[Šifra budžetske organizacije]])</f>
        <v>007-0007600</v>
      </c>
    </row>
    <row r="126" spans="21:35" x14ac:dyDescent="0.2">
      <c r="U126" s="273" t="s">
        <v>1032</v>
      </c>
      <c r="V126" s="260" t="s">
        <v>153</v>
      </c>
      <c r="W126" s="260" t="s">
        <v>1033</v>
      </c>
      <c r="Y126" s="260" t="s">
        <v>905</v>
      </c>
      <c r="Z126" s="260" t="s">
        <v>906</v>
      </c>
      <c r="AA126" s="260" t="s">
        <v>171</v>
      </c>
      <c r="AB126" s="260" t="s">
        <v>172</v>
      </c>
      <c r="AC126" s="260" t="str">
        <f>CONCATENATE( tblNapomenaBudzetKorisnik[[#This Row],[Vrsta prihoda]], "-", tblNapomenaBudzetKorisnik[[#This Row],[Šifra budžetskog korisnika]])</f>
        <v>722464-9999999</v>
      </c>
      <c r="AE126" s="260" t="s">
        <v>218</v>
      </c>
      <c r="AF126" s="260" t="s">
        <v>982</v>
      </c>
      <c r="AG126" s="274" t="s">
        <v>1034</v>
      </c>
      <c r="AH126" s="260" t="s">
        <v>1035</v>
      </c>
      <c r="AI126" s="260" t="str">
        <f>CONCATENATE(  tblNapomenaOpstinaKorisnik[[#This Row],[Šifra opštine]], "-", tblNapomenaOpstinaKorisnik[[#This Row],[Šifra budžetske organizacije]])</f>
        <v>007-0007910</v>
      </c>
    </row>
    <row r="127" spans="21:35" x14ac:dyDescent="0.2">
      <c r="U127" s="273" t="s">
        <v>1036</v>
      </c>
      <c r="V127" s="260" t="s">
        <v>153</v>
      </c>
      <c r="W127" s="260" t="s">
        <v>1037</v>
      </c>
      <c r="Y127" s="260" t="s">
        <v>911</v>
      </c>
      <c r="Z127" s="260" t="s">
        <v>1038</v>
      </c>
      <c r="AA127" s="260" t="s">
        <v>171</v>
      </c>
      <c r="AB127" s="260" t="s">
        <v>172</v>
      </c>
      <c r="AC127" s="260" t="str">
        <f>CONCATENATE( tblNapomenaBudzetKorisnik[[#This Row],[Vrsta prihoda]], "-", tblNapomenaBudzetKorisnik[[#This Row],[Šifra budžetskog korisnika]])</f>
        <v>722465-9999999</v>
      </c>
      <c r="AE127" s="260" t="s">
        <v>218</v>
      </c>
      <c r="AF127" s="260" t="s">
        <v>982</v>
      </c>
      <c r="AG127" s="274" t="s">
        <v>1039</v>
      </c>
      <c r="AH127" s="260" t="s">
        <v>1040</v>
      </c>
      <c r="AI127" s="260" t="str">
        <f>CONCATENATE(  tblNapomenaOpstinaKorisnik[[#This Row],[Šifra opštine]], "-", tblNapomenaOpstinaKorisnik[[#This Row],[Šifra budžetske organizacije]])</f>
        <v>007-0007920</v>
      </c>
    </row>
    <row r="128" spans="21:35" x14ac:dyDescent="0.2">
      <c r="U128" s="273" t="s">
        <v>1041</v>
      </c>
      <c r="V128" s="260" t="s">
        <v>153</v>
      </c>
      <c r="W128" s="260" t="s">
        <v>1042</v>
      </c>
      <c r="Y128" s="260" t="s">
        <v>915</v>
      </c>
      <c r="Z128" s="260" t="s">
        <v>916</v>
      </c>
      <c r="AA128" s="260" t="s">
        <v>171</v>
      </c>
      <c r="AB128" s="260" t="s">
        <v>172</v>
      </c>
      <c r="AC128" s="260" t="str">
        <f>CONCATENATE( tblNapomenaBudzetKorisnik[[#This Row],[Vrsta prihoda]], "-", tblNapomenaBudzetKorisnik[[#This Row],[Šifra budžetskog korisnika]])</f>
        <v>722466-9999999</v>
      </c>
      <c r="AE128" s="260" t="s">
        <v>218</v>
      </c>
      <c r="AF128" s="260" t="s">
        <v>982</v>
      </c>
      <c r="AG128" s="274" t="s">
        <v>1043</v>
      </c>
      <c r="AH128" s="260" t="s">
        <v>1044</v>
      </c>
      <c r="AI128" s="260" t="str">
        <f>CONCATENATE(  tblNapomenaOpstinaKorisnik[[#This Row],[Šifra opštine]], "-", tblNapomenaOpstinaKorisnik[[#This Row],[Šifra budžetske organizacije]])</f>
        <v>007-0815034</v>
      </c>
    </row>
    <row r="129" spans="21:35" x14ac:dyDescent="0.2">
      <c r="U129" s="273" t="s">
        <v>1045</v>
      </c>
      <c r="V129" s="260" t="s">
        <v>153</v>
      </c>
      <c r="W129" s="260" t="s">
        <v>1046</v>
      </c>
      <c r="Y129" s="260" t="s">
        <v>921</v>
      </c>
      <c r="Z129" s="260" t="s">
        <v>922</v>
      </c>
      <c r="AA129" s="260" t="s">
        <v>171</v>
      </c>
      <c r="AB129" s="260" t="s">
        <v>172</v>
      </c>
      <c r="AC129" s="260" t="str">
        <f>CONCATENATE( tblNapomenaBudzetKorisnik[[#This Row],[Vrsta prihoda]], "-", tblNapomenaBudzetKorisnik[[#This Row],[Šifra budžetskog korisnika]])</f>
        <v>722467-9999999</v>
      </c>
      <c r="AE129" s="260" t="s">
        <v>218</v>
      </c>
      <c r="AF129" s="260" t="s">
        <v>982</v>
      </c>
      <c r="AG129" s="274" t="s">
        <v>1047</v>
      </c>
      <c r="AH129" s="260" t="s">
        <v>1048</v>
      </c>
      <c r="AI129" s="260" t="str">
        <f>CONCATENATE(  tblNapomenaOpstinaKorisnik[[#This Row],[Šifra opštine]], "-", tblNapomenaOpstinaKorisnik[[#This Row],[Šifra budžetske organizacije]])</f>
        <v>007-0818006</v>
      </c>
    </row>
    <row r="130" spans="21:35" x14ac:dyDescent="0.2">
      <c r="U130" s="273" t="s">
        <v>1049</v>
      </c>
      <c r="V130" s="260" t="s">
        <v>153</v>
      </c>
      <c r="W130" s="260" t="s">
        <v>1050</v>
      </c>
      <c r="Y130" s="260" t="s">
        <v>926</v>
      </c>
      <c r="Z130" s="260" t="s">
        <v>927</v>
      </c>
      <c r="AA130" s="260" t="s">
        <v>171</v>
      </c>
      <c r="AB130" s="260" t="s">
        <v>172</v>
      </c>
      <c r="AC130" s="260" t="str">
        <f>CONCATENATE( tblNapomenaBudzetKorisnik[[#This Row],[Vrsta prihoda]], "-", tblNapomenaBudzetKorisnik[[#This Row],[Šifra budžetskog korisnika]])</f>
        <v>722469-9999999</v>
      </c>
      <c r="AE130" s="260" t="s">
        <v>218</v>
      </c>
      <c r="AF130" s="260" t="s">
        <v>982</v>
      </c>
      <c r="AG130" s="274" t="s">
        <v>1051</v>
      </c>
      <c r="AH130" s="260" t="s">
        <v>1052</v>
      </c>
      <c r="AI130" s="260" t="str">
        <f>CONCATENATE(  tblNapomenaOpstinaKorisnik[[#This Row],[Šifra opštine]], "-", tblNapomenaOpstinaKorisnik[[#This Row],[Šifra budžetske organizacije]])</f>
        <v>007-0818067</v>
      </c>
    </row>
    <row r="131" spans="21:35" x14ac:dyDescent="0.2">
      <c r="U131" s="273" t="s">
        <v>1053</v>
      </c>
      <c r="V131" s="260" t="s">
        <v>153</v>
      </c>
      <c r="W131" s="260" t="s">
        <v>1054</v>
      </c>
      <c r="Y131" s="260" t="s">
        <v>932</v>
      </c>
      <c r="Z131" s="260" t="s">
        <v>933</v>
      </c>
      <c r="AA131" s="260" t="s">
        <v>764</v>
      </c>
      <c r="AB131" s="260" t="s">
        <v>765</v>
      </c>
      <c r="AC131" s="260" t="str">
        <f>CONCATENATE( tblNapomenaBudzetKorisnik[[#This Row],[Vrsta prihoda]], "-", tblNapomenaBudzetKorisnik[[#This Row],[Šifra budžetskog korisnika]])</f>
        <v>722471-1048001</v>
      </c>
      <c r="AE131" s="260" t="s">
        <v>218</v>
      </c>
      <c r="AF131" s="260" t="s">
        <v>982</v>
      </c>
      <c r="AG131" s="274" t="s">
        <v>171</v>
      </c>
      <c r="AH131" s="260" t="s">
        <v>172</v>
      </c>
      <c r="AI131" s="260" t="str">
        <f>CONCATENATE(  tblNapomenaOpstinaKorisnik[[#This Row],[Šifra opštine]], "-", tblNapomenaOpstinaKorisnik[[#This Row],[Šifra budžetske organizacije]])</f>
        <v>007-9999999</v>
      </c>
    </row>
    <row r="132" spans="21:35" x14ac:dyDescent="0.2">
      <c r="U132" s="273" t="s">
        <v>1055</v>
      </c>
      <c r="V132" s="260" t="s">
        <v>153</v>
      </c>
      <c r="W132" s="260" t="s">
        <v>1056</v>
      </c>
      <c r="Y132" s="260" t="s">
        <v>932</v>
      </c>
      <c r="Z132" s="260" t="s">
        <v>933</v>
      </c>
      <c r="AA132" s="260" t="s">
        <v>769</v>
      </c>
      <c r="AB132" s="260" t="s">
        <v>770</v>
      </c>
      <c r="AC132" s="260" t="str">
        <f>CONCATENATE( tblNapomenaBudzetKorisnik[[#This Row],[Vrsta prihoda]], "-", tblNapomenaBudzetKorisnik[[#This Row],[Šifra budžetskog korisnika]])</f>
        <v>722471-1049001</v>
      </c>
      <c r="AE132" s="260" t="s">
        <v>263</v>
      </c>
      <c r="AF132" s="260" t="s">
        <v>1057</v>
      </c>
      <c r="AG132" s="274" t="s">
        <v>1058</v>
      </c>
      <c r="AH132" s="260" t="s">
        <v>1059</v>
      </c>
      <c r="AI132" s="260" t="str">
        <f>CONCATENATE(  tblNapomenaOpstinaKorisnik[[#This Row],[Šifra opštine]], "-", tblNapomenaOpstinaKorisnik[[#This Row],[Šifra budžetske organizacije]])</f>
        <v>008-0008110</v>
      </c>
    </row>
    <row r="133" spans="21:35" x14ac:dyDescent="0.2">
      <c r="U133" s="273" t="s">
        <v>1060</v>
      </c>
      <c r="V133" s="260" t="s">
        <v>153</v>
      </c>
      <c r="W133" s="260" t="s">
        <v>1061</v>
      </c>
      <c r="Y133" s="260" t="s">
        <v>932</v>
      </c>
      <c r="Z133" s="260" t="s">
        <v>933</v>
      </c>
      <c r="AA133" s="260" t="s">
        <v>775</v>
      </c>
      <c r="AB133" s="260" t="s">
        <v>776</v>
      </c>
      <c r="AC133" s="260" t="str">
        <f>CONCATENATE( tblNapomenaBudzetKorisnik[[#This Row],[Vrsta prihoda]], "-", tblNapomenaBudzetKorisnik[[#This Row],[Šifra budžetskog korisnika]])</f>
        <v>722471-1050001</v>
      </c>
      <c r="AE133" s="260" t="s">
        <v>263</v>
      </c>
      <c r="AF133" s="260" t="s">
        <v>1057</v>
      </c>
      <c r="AG133" s="274" t="s">
        <v>1062</v>
      </c>
      <c r="AH133" s="260" t="s">
        <v>1063</v>
      </c>
      <c r="AI133" s="260" t="str">
        <f>CONCATENATE(  tblNapomenaOpstinaKorisnik[[#This Row],[Šifra opštine]], "-", tblNapomenaOpstinaKorisnik[[#This Row],[Šifra budžetske organizacije]])</f>
        <v>008-0008120</v>
      </c>
    </row>
    <row r="134" spans="21:35" x14ac:dyDescent="0.2">
      <c r="U134" s="273" t="s">
        <v>1064</v>
      </c>
      <c r="V134" s="260" t="s">
        <v>153</v>
      </c>
      <c r="W134" s="260" t="s">
        <v>1065</v>
      </c>
      <c r="Y134" s="260" t="s">
        <v>932</v>
      </c>
      <c r="Z134" s="260" t="s">
        <v>933</v>
      </c>
      <c r="AA134" s="260" t="s">
        <v>781</v>
      </c>
      <c r="AB134" s="260" t="s">
        <v>782</v>
      </c>
      <c r="AC134" s="260" t="str">
        <f>CONCATENATE( tblNapomenaBudzetKorisnik[[#This Row],[Vrsta prihoda]], "-", tblNapomenaBudzetKorisnik[[#This Row],[Šifra budžetskog korisnika]])</f>
        <v>722471-1051001</v>
      </c>
      <c r="AE134" s="260" t="s">
        <v>263</v>
      </c>
      <c r="AF134" s="260" t="s">
        <v>1057</v>
      </c>
      <c r="AG134" s="274" t="s">
        <v>1066</v>
      </c>
      <c r="AH134" s="260" t="s">
        <v>851</v>
      </c>
      <c r="AI134" s="260" t="str">
        <f>CONCATENATE(  tblNapomenaOpstinaKorisnik[[#This Row],[Šifra opštine]], "-", tblNapomenaOpstinaKorisnik[[#This Row],[Šifra budžetske organizacije]])</f>
        <v>008-0008125</v>
      </c>
    </row>
    <row r="135" spans="21:35" x14ac:dyDescent="0.2">
      <c r="U135" s="273" t="s">
        <v>1067</v>
      </c>
      <c r="V135" s="260" t="s">
        <v>153</v>
      </c>
      <c r="W135" s="260" t="s">
        <v>1068</v>
      </c>
      <c r="Y135" s="260" t="s">
        <v>932</v>
      </c>
      <c r="Z135" s="260" t="s">
        <v>933</v>
      </c>
      <c r="AA135" s="260" t="s">
        <v>786</v>
      </c>
      <c r="AB135" s="260" t="s">
        <v>787</v>
      </c>
      <c r="AC135" s="260" t="str">
        <f>CONCATENATE( tblNapomenaBudzetKorisnik[[#This Row],[Vrsta prihoda]], "-", tblNapomenaBudzetKorisnik[[#This Row],[Šifra budžetskog korisnika]])</f>
        <v>722471-1052001</v>
      </c>
      <c r="AE135" s="260" t="s">
        <v>263</v>
      </c>
      <c r="AF135" s="260" t="s">
        <v>1057</v>
      </c>
      <c r="AG135" s="274" t="s">
        <v>1069</v>
      </c>
      <c r="AH135" s="260" t="s">
        <v>222</v>
      </c>
      <c r="AI135" s="260" t="str">
        <f>CONCATENATE(  tblNapomenaOpstinaKorisnik[[#This Row],[Šifra opštine]], "-", tblNapomenaOpstinaKorisnik[[#This Row],[Šifra budžetske organizacije]])</f>
        <v>008-0008130</v>
      </c>
    </row>
    <row r="136" spans="21:35" x14ac:dyDescent="0.2">
      <c r="U136" s="273" t="s">
        <v>1070</v>
      </c>
      <c r="V136" s="260" t="s">
        <v>153</v>
      </c>
      <c r="W136" s="260" t="s">
        <v>1071</v>
      </c>
      <c r="Y136" s="260" t="s">
        <v>932</v>
      </c>
      <c r="Z136" s="260" t="s">
        <v>933</v>
      </c>
      <c r="AA136" s="260" t="s">
        <v>791</v>
      </c>
      <c r="AB136" s="260" t="s">
        <v>792</v>
      </c>
      <c r="AC136" s="260" t="str">
        <f>CONCATENATE( tblNapomenaBudzetKorisnik[[#This Row],[Vrsta prihoda]], "-", tblNapomenaBudzetKorisnik[[#This Row],[Šifra budžetskog korisnika]])</f>
        <v>722471-1060001</v>
      </c>
      <c r="AE136" s="260" t="s">
        <v>263</v>
      </c>
      <c r="AF136" s="260" t="s">
        <v>1057</v>
      </c>
      <c r="AG136" s="274" t="s">
        <v>1072</v>
      </c>
      <c r="AH136" s="260" t="s">
        <v>238</v>
      </c>
      <c r="AI136" s="260" t="str">
        <f>CONCATENATE(  tblNapomenaOpstinaKorisnik[[#This Row],[Šifra opštine]], "-", tblNapomenaOpstinaKorisnik[[#This Row],[Šifra budžetske organizacije]])</f>
        <v>008-0008140</v>
      </c>
    </row>
    <row r="137" spans="21:35" x14ac:dyDescent="0.2">
      <c r="U137" s="273" t="s">
        <v>1073</v>
      </c>
      <c r="V137" s="260" t="s">
        <v>153</v>
      </c>
      <c r="W137" s="260" t="s">
        <v>1074</v>
      </c>
      <c r="Y137" s="260" t="s">
        <v>932</v>
      </c>
      <c r="Z137" s="260" t="s">
        <v>933</v>
      </c>
      <c r="AA137" s="260" t="s">
        <v>796</v>
      </c>
      <c r="AB137" s="260" t="s">
        <v>797</v>
      </c>
      <c r="AC137" s="260" t="str">
        <f>CONCATENATE( tblNapomenaBudzetKorisnik[[#This Row],[Vrsta prihoda]], "-", tblNapomenaBudzetKorisnik[[#This Row],[Šifra budžetskog korisnika]])</f>
        <v>722471-1061001</v>
      </c>
      <c r="AE137" s="260" t="s">
        <v>263</v>
      </c>
      <c r="AF137" s="260" t="s">
        <v>1057</v>
      </c>
      <c r="AG137" s="274" t="s">
        <v>1075</v>
      </c>
      <c r="AH137" s="260" t="s">
        <v>761</v>
      </c>
      <c r="AI137" s="260" t="str">
        <f>CONCATENATE(  tblNapomenaOpstinaKorisnik[[#This Row],[Šifra opštine]], "-", tblNapomenaOpstinaKorisnik[[#This Row],[Šifra budžetske organizacije]])</f>
        <v>008-0008150</v>
      </c>
    </row>
    <row r="138" spans="21:35" x14ac:dyDescent="0.2">
      <c r="U138" s="273" t="s">
        <v>1076</v>
      </c>
      <c r="V138" s="260" t="s">
        <v>153</v>
      </c>
      <c r="W138" s="260" t="s">
        <v>1077</v>
      </c>
      <c r="Y138" s="260" t="s">
        <v>932</v>
      </c>
      <c r="Z138" s="260" t="s">
        <v>933</v>
      </c>
      <c r="AA138" s="260" t="s">
        <v>802</v>
      </c>
      <c r="AB138" s="260" t="s">
        <v>803</v>
      </c>
      <c r="AC138" s="260" t="str">
        <f>CONCATENATE( tblNapomenaBudzetKorisnik[[#This Row],[Vrsta prihoda]], "-", tblNapomenaBudzetKorisnik[[#This Row],[Šifra budžetskog korisnika]])</f>
        <v>722471-1062001</v>
      </c>
      <c r="AE138" s="260" t="s">
        <v>263</v>
      </c>
      <c r="AF138" s="260" t="s">
        <v>1057</v>
      </c>
      <c r="AG138" s="274" t="s">
        <v>1078</v>
      </c>
      <c r="AH138" s="260" t="s">
        <v>646</v>
      </c>
      <c r="AI138" s="260" t="str">
        <f>CONCATENATE(  tblNapomenaOpstinaKorisnik[[#This Row],[Šifra opštine]], "-", tblNapomenaOpstinaKorisnik[[#This Row],[Šifra budžetske organizacije]])</f>
        <v>008-0008160</v>
      </c>
    </row>
    <row r="139" spans="21:35" x14ac:dyDescent="0.2">
      <c r="U139" s="273" t="s">
        <v>1079</v>
      </c>
      <c r="V139" s="260" t="s">
        <v>153</v>
      </c>
      <c r="W139" s="260" t="s">
        <v>1080</v>
      </c>
      <c r="Y139" s="260" t="s">
        <v>932</v>
      </c>
      <c r="Z139" s="260" t="s">
        <v>933</v>
      </c>
      <c r="AA139" s="260" t="s">
        <v>807</v>
      </c>
      <c r="AB139" s="260" t="s">
        <v>808</v>
      </c>
      <c r="AC139" s="260" t="str">
        <f>CONCATENATE( tblNapomenaBudzetKorisnik[[#This Row],[Vrsta prihoda]], "-", tblNapomenaBudzetKorisnik[[#This Row],[Šifra budžetskog korisnika]])</f>
        <v>722471-1063001</v>
      </c>
      <c r="AE139" s="260" t="s">
        <v>263</v>
      </c>
      <c r="AF139" s="260" t="s">
        <v>1057</v>
      </c>
      <c r="AG139" s="274" t="s">
        <v>1081</v>
      </c>
      <c r="AH139" s="260" t="s">
        <v>1082</v>
      </c>
      <c r="AI139" s="260" t="str">
        <f>CONCATENATE(  tblNapomenaOpstinaKorisnik[[#This Row],[Šifra opštine]], "-", tblNapomenaOpstinaKorisnik[[#This Row],[Šifra budžetske organizacije]])</f>
        <v>008-0008170</v>
      </c>
    </row>
    <row r="140" spans="21:35" x14ac:dyDescent="0.2">
      <c r="U140" s="273" t="s">
        <v>1083</v>
      </c>
      <c r="V140" s="260" t="s">
        <v>153</v>
      </c>
      <c r="W140" s="260" t="s">
        <v>1084</v>
      </c>
      <c r="Y140" s="260" t="s">
        <v>932</v>
      </c>
      <c r="Z140" s="260" t="s">
        <v>933</v>
      </c>
      <c r="AA140" s="260" t="s">
        <v>812</v>
      </c>
      <c r="AB140" s="260" t="s">
        <v>813</v>
      </c>
      <c r="AC140" s="260" t="str">
        <f>CONCATENATE( tblNapomenaBudzetKorisnik[[#This Row],[Vrsta prihoda]], "-", tblNapomenaBudzetKorisnik[[#This Row],[Šifra budžetskog korisnika]])</f>
        <v>722471-1064001</v>
      </c>
      <c r="AE140" s="260" t="s">
        <v>263</v>
      </c>
      <c r="AF140" s="260" t="s">
        <v>1057</v>
      </c>
      <c r="AG140" s="274" t="s">
        <v>1085</v>
      </c>
      <c r="AH140" s="260" t="s">
        <v>633</v>
      </c>
      <c r="AI140" s="260" t="str">
        <f>CONCATENATE(  tblNapomenaOpstinaKorisnik[[#This Row],[Šifra opštine]], "-", tblNapomenaOpstinaKorisnik[[#This Row],[Šifra budžetske organizacije]])</f>
        <v>008-0008180</v>
      </c>
    </row>
    <row r="141" spans="21:35" x14ac:dyDescent="0.2">
      <c r="U141" s="273" t="s">
        <v>1086</v>
      </c>
      <c r="V141" s="260" t="s">
        <v>153</v>
      </c>
      <c r="W141" s="260" t="s">
        <v>1087</v>
      </c>
      <c r="Y141" s="260" t="s">
        <v>932</v>
      </c>
      <c r="Z141" s="260" t="s">
        <v>933</v>
      </c>
      <c r="AA141" s="260" t="s">
        <v>818</v>
      </c>
      <c r="AB141" s="260" t="s">
        <v>819</v>
      </c>
      <c r="AC141" s="260" t="str">
        <f>CONCATENATE( tblNapomenaBudzetKorisnik[[#This Row],[Vrsta prihoda]], "-", tblNapomenaBudzetKorisnik[[#This Row],[Šifra budžetskog korisnika]])</f>
        <v>722471-1065001</v>
      </c>
      <c r="AE141" s="260" t="s">
        <v>263</v>
      </c>
      <c r="AF141" s="260" t="s">
        <v>1057</v>
      </c>
      <c r="AG141" s="274" t="s">
        <v>1088</v>
      </c>
      <c r="AH141" s="260" t="s">
        <v>277</v>
      </c>
      <c r="AI141" s="260" t="str">
        <f>CONCATENATE(  tblNapomenaOpstinaKorisnik[[#This Row],[Šifra opštine]], "-", tblNapomenaOpstinaKorisnik[[#This Row],[Šifra budžetske organizacije]])</f>
        <v>008-0008190</v>
      </c>
    </row>
    <row r="142" spans="21:35" x14ac:dyDescent="0.2">
      <c r="U142" s="273" t="s">
        <v>1089</v>
      </c>
      <c r="V142" s="260" t="s">
        <v>153</v>
      </c>
      <c r="W142" s="260" t="s">
        <v>1090</v>
      </c>
      <c r="Y142" s="260" t="s">
        <v>932</v>
      </c>
      <c r="Z142" s="260" t="s">
        <v>933</v>
      </c>
      <c r="AA142" s="260" t="s">
        <v>824</v>
      </c>
      <c r="AB142" s="260" t="s">
        <v>825</v>
      </c>
      <c r="AC142" s="260" t="str">
        <f>CONCATENATE( tblNapomenaBudzetKorisnik[[#This Row],[Vrsta prihoda]], "-", tblNapomenaBudzetKorisnik[[#This Row],[Šifra budžetskog korisnika]])</f>
        <v>722471-1066001</v>
      </c>
      <c r="AE142" s="260" t="s">
        <v>263</v>
      </c>
      <c r="AF142" s="260" t="s">
        <v>1057</v>
      </c>
      <c r="AG142" s="274" t="s">
        <v>1091</v>
      </c>
      <c r="AH142" s="260" t="s">
        <v>1092</v>
      </c>
      <c r="AI142" s="260" t="str">
        <f>CONCATENATE(  tblNapomenaOpstinaKorisnik[[#This Row],[Šifra opštine]], "-", tblNapomenaOpstinaKorisnik[[#This Row],[Šifra budžetske organizacije]])</f>
        <v>008-0008210</v>
      </c>
    </row>
    <row r="143" spans="21:35" x14ac:dyDescent="0.2">
      <c r="U143" s="273" t="s">
        <v>1093</v>
      </c>
      <c r="V143" s="260" t="s">
        <v>153</v>
      </c>
      <c r="W143" s="260" t="s">
        <v>1094</v>
      </c>
      <c r="Y143" s="260" t="s">
        <v>932</v>
      </c>
      <c r="Z143" s="260" t="s">
        <v>933</v>
      </c>
      <c r="AA143" s="260" t="s">
        <v>830</v>
      </c>
      <c r="AB143" s="260" t="s">
        <v>831</v>
      </c>
      <c r="AC143" s="260" t="str">
        <f>CONCATENATE( tblNapomenaBudzetKorisnik[[#This Row],[Vrsta prihoda]], "-", tblNapomenaBudzetKorisnik[[#This Row],[Šifra budžetskog korisnika]])</f>
        <v>722471-1067001</v>
      </c>
      <c r="AE143" s="260" t="s">
        <v>263</v>
      </c>
      <c r="AF143" s="260" t="s">
        <v>1057</v>
      </c>
      <c r="AG143" s="274" t="s">
        <v>1095</v>
      </c>
      <c r="AH143" s="260" t="s">
        <v>1096</v>
      </c>
      <c r="AI143" s="260" t="str">
        <f>CONCATENATE(  tblNapomenaOpstinaKorisnik[[#This Row],[Šifra opštine]], "-", tblNapomenaOpstinaKorisnik[[#This Row],[Šifra budžetske organizacije]])</f>
        <v>008-0008220</v>
      </c>
    </row>
    <row r="144" spans="21:35" x14ac:dyDescent="0.2">
      <c r="U144" s="273" t="s">
        <v>1097</v>
      </c>
      <c r="V144" s="260" t="s">
        <v>153</v>
      </c>
      <c r="W144" s="260" t="s">
        <v>1098</v>
      </c>
      <c r="Y144" s="260" t="s">
        <v>932</v>
      </c>
      <c r="Z144" s="260" t="s">
        <v>933</v>
      </c>
      <c r="AA144" s="260" t="s">
        <v>836</v>
      </c>
      <c r="AB144" s="260" t="s">
        <v>837</v>
      </c>
      <c r="AC144" s="260" t="str">
        <f>CONCATENATE( tblNapomenaBudzetKorisnik[[#This Row],[Vrsta prihoda]], "-", tblNapomenaBudzetKorisnik[[#This Row],[Šifra budžetskog korisnika]])</f>
        <v>722471-1068001</v>
      </c>
      <c r="AE144" s="260" t="s">
        <v>263</v>
      </c>
      <c r="AF144" s="260" t="s">
        <v>1057</v>
      </c>
      <c r="AG144" s="274" t="s">
        <v>1099</v>
      </c>
      <c r="AH144" s="260" t="s">
        <v>300</v>
      </c>
      <c r="AI144" s="260" t="str">
        <f>CONCATENATE(  tblNapomenaOpstinaKorisnik[[#This Row],[Šifra opštine]], "-", tblNapomenaOpstinaKorisnik[[#This Row],[Šifra budžetske organizacije]])</f>
        <v>008-0008230</v>
      </c>
    </row>
    <row r="145" spans="21:35" x14ac:dyDescent="0.2">
      <c r="U145" s="273" t="s">
        <v>1100</v>
      </c>
      <c r="V145" s="260" t="s">
        <v>153</v>
      </c>
      <c r="W145" s="260" t="s">
        <v>1101</v>
      </c>
      <c r="Y145" s="260" t="s">
        <v>932</v>
      </c>
      <c r="Z145" s="260" t="s">
        <v>933</v>
      </c>
      <c r="AA145" s="260" t="s">
        <v>842</v>
      </c>
      <c r="AB145" s="260" t="s">
        <v>843</v>
      </c>
      <c r="AC145" s="260" t="str">
        <f>CONCATENATE( tblNapomenaBudzetKorisnik[[#This Row],[Vrsta prihoda]], "-", tblNapomenaBudzetKorisnik[[#This Row],[Šifra budžetskog korisnika]])</f>
        <v>722471-1069001</v>
      </c>
      <c r="AE145" s="260" t="s">
        <v>263</v>
      </c>
      <c r="AF145" s="260" t="s">
        <v>1057</v>
      </c>
      <c r="AG145" s="274" t="s">
        <v>1102</v>
      </c>
      <c r="AH145" s="260" t="s">
        <v>1103</v>
      </c>
      <c r="AI145" s="260" t="str">
        <f>CONCATENATE(  tblNapomenaOpstinaKorisnik[[#This Row],[Šifra opštine]], "-", tblNapomenaOpstinaKorisnik[[#This Row],[Šifra budžetske organizacije]])</f>
        <v>008-0008300</v>
      </c>
    </row>
    <row r="146" spans="21:35" x14ac:dyDescent="0.2">
      <c r="U146" s="273" t="s">
        <v>1104</v>
      </c>
      <c r="V146" s="260" t="s">
        <v>153</v>
      </c>
      <c r="W146" s="260" t="s">
        <v>1105</v>
      </c>
      <c r="Y146" s="260" t="s">
        <v>932</v>
      </c>
      <c r="Z146" s="260" t="s">
        <v>933</v>
      </c>
      <c r="AA146" s="260" t="s">
        <v>848</v>
      </c>
      <c r="AB146" s="260" t="s">
        <v>849</v>
      </c>
      <c r="AC146" s="260" t="str">
        <f>CONCATENATE( tblNapomenaBudzetKorisnik[[#This Row],[Vrsta prihoda]], "-", tblNapomenaBudzetKorisnik[[#This Row],[Šifra budžetskog korisnika]])</f>
        <v>722471-1070001</v>
      </c>
      <c r="AE146" s="260" t="s">
        <v>263</v>
      </c>
      <c r="AF146" s="260" t="s">
        <v>1057</v>
      </c>
      <c r="AG146" s="274" t="s">
        <v>1106</v>
      </c>
      <c r="AH146" s="260" t="s">
        <v>333</v>
      </c>
      <c r="AI146" s="260" t="str">
        <f>CONCATENATE(  tblNapomenaOpstinaKorisnik[[#This Row],[Šifra opštine]], "-", tblNapomenaOpstinaKorisnik[[#This Row],[Šifra budžetske organizacije]])</f>
        <v>008-0008301</v>
      </c>
    </row>
    <row r="147" spans="21:35" x14ac:dyDescent="0.2">
      <c r="U147" s="273" t="s">
        <v>1107</v>
      </c>
      <c r="V147" s="260" t="s">
        <v>153</v>
      </c>
      <c r="W147" s="260" t="s">
        <v>1108</v>
      </c>
      <c r="Y147" s="260" t="s">
        <v>932</v>
      </c>
      <c r="Z147" s="260" t="s">
        <v>933</v>
      </c>
      <c r="AA147" s="260" t="s">
        <v>854</v>
      </c>
      <c r="AB147" s="260" t="s">
        <v>855</v>
      </c>
      <c r="AC147" s="260" t="str">
        <f>CONCATENATE( tblNapomenaBudzetKorisnik[[#This Row],[Vrsta prihoda]], "-", tblNapomenaBudzetKorisnik[[#This Row],[Šifra budžetskog korisnika]])</f>
        <v>722471-1071001</v>
      </c>
      <c r="AE147" s="260" t="s">
        <v>263</v>
      </c>
      <c r="AF147" s="260" t="s">
        <v>1057</v>
      </c>
      <c r="AG147" s="274" t="s">
        <v>1109</v>
      </c>
      <c r="AH147" s="260" t="s">
        <v>1110</v>
      </c>
      <c r="AI147" s="260" t="str">
        <f>CONCATENATE(  tblNapomenaOpstinaKorisnik[[#This Row],[Šifra opštine]], "-", tblNapomenaOpstinaKorisnik[[#This Row],[Šifra budžetske organizacije]])</f>
        <v>008-0008400</v>
      </c>
    </row>
    <row r="148" spans="21:35" x14ac:dyDescent="0.2">
      <c r="U148" s="273" t="s">
        <v>1111</v>
      </c>
      <c r="V148" s="260" t="s">
        <v>153</v>
      </c>
      <c r="W148" s="260" t="s">
        <v>1112</v>
      </c>
      <c r="Y148" s="260" t="s">
        <v>932</v>
      </c>
      <c r="Z148" s="260" t="s">
        <v>933</v>
      </c>
      <c r="AA148" s="260" t="s">
        <v>860</v>
      </c>
      <c r="AB148" s="260" t="s">
        <v>861</v>
      </c>
      <c r="AC148" s="260" t="str">
        <f>CONCATENATE( tblNapomenaBudzetKorisnik[[#This Row],[Vrsta prihoda]], "-", tblNapomenaBudzetKorisnik[[#This Row],[Šifra budžetskog korisnika]])</f>
        <v>722471-1072001</v>
      </c>
      <c r="AE148" s="260" t="s">
        <v>263</v>
      </c>
      <c r="AF148" s="260" t="s">
        <v>1057</v>
      </c>
      <c r="AG148" s="274" t="s">
        <v>1113</v>
      </c>
      <c r="AH148" s="260" t="s">
        <v>1114</v>
      </c>
      <c r="AI148" s="260" t="str">
        <f>CONCATENATE(  tblNapomenaOpstinaKorisnik[[#This Row],[Šifra opštine]], "-", tblNapomenaOpstinaKorisnik[[#This Row],[Šifra budžetske organizacije]])</f>
        <v>008-0008510</v>
      </c>
    </row>
    <row r="149" spans="21:35" x14ac:dyDescent="0.2">
      <c r="U149" s="273" t="s">
        <v>1115</v>
      </c>
      <c r="V149" s="260" t="s">
        <v>153</v>
      </c>
      <c r="W149" s="260" t="s">
        <v>1116</v>
      </c>
      <c r="Y149" s="260" t="s">
        <v>932</v>
      </c>
      <c r="Z149" s="260" t="s">
        <v>933</v>
      </c>
      <c r="AA149" s="260" t="s">
        <v>866</v>
      </c>
      <c r="AB149" s="260" t="s">
        <v>867</v>
      </c>
      <c r="AC149" s="260" t="str">
        <f>CONCATENATE( tblNapomenaBudzetKorisnik[[#This Row],[Vrsta prihoda]], "-", tblNapomenaBudzetKorisnik[[#This Row],[Šifra budžetskog korisnika]])</f>
        <v>722471-1073001</v>
      </c>
      <c r="AE149" s="260" t="s">
        <v>263</v>
      </c>
      <c r="AF149" s="260" t="s">
        <v>1057</v>
      </c>
      <c r="AG149" s="274" t="s">
        <v>1117</v>
      </c>
      <c r="AH149" s="260" t="s">
        <v>1118</v>
      </c>
      <c r="AI149" s="260" t="str">
        <f>CONCATENATE(  tblNapomenaOpstinaKorisnik[[#This Row],[Šifra opštine]], "-", tblNapomenaOpstinaKorisnik[[#This Row],[Šifra budžetske organizacije]])</f>
        <v>008-0008520</v>
      </c>
    </row>
    <row r="150" spans="21:35" x14ac:dyDescent="0.2">
      <c r="U150" s="273" t="s">
        <v>1119</v>
      </c>
      <c r="V150" s="260" t="s">
        <v>153</v>
      </c>
      <c r="W150" s="260" t="s">
        <v>1120</v>
      </c>
      <c r="Y150" s="260" t="s">
        <v>932</v>
      </c>
      <c r="Z150" s="260" t="s">
        <v>933</v>
      </c>
      <c r="AA150" s="260" t="s">
        <v>872</v>
      </c>
      <c r="AB150" s="260" t="s">
        <v>873</v>
      </c>
      <c r="AC150" s="260" t="str">
        <f>CONCATENATE( tblNapomenaBudzetKorisnik[[#This Row],[Vrsta prihoda]], "-", tblNapomenaBudzetKorisnik[[#This Row],[Šifra budžetskog korisnika]])</f>
        <v>722471-1074001</v>
      </c>
      <c r="AE150" s="260" t="s">
        <v>263</v>
      </c>
      <c r="AF150" s="260" t="s">
        <v>1057</v>
      </c>
      <c r="AG150" s="274" t="s">
        <v>1121</v>
      </c>
      <c r="AH150" s="260" t="s">
        <v>1122</v>
      </c>
      <c r="AI150" s="260" t="str">
        <f>CONCATENATE(  tblNapomenaOpstinaKorisnik[[#This Row],[Šifra opštine]], "-", tblNapomenaOpstinaKorisnik[[#This Row],[Šifra budžetske organizacije]])</f>
        <v>008-0008600</v>
      </c>
    </row>
    <row r="151" spans="21:35" x14ac:dyDescent="0.2">
      <c r="U151" s="273" t="s">
        <v>1123</v>
      </c>
      <c r="V151" s="260" t="s">
        <v>153</v>
      </c>
      <c r="W151" s="260" t="s">
        <v>1124</v>
      </c>
      <c r="Y151" s="260" t="s">
        <v>932</v>
      </c>
      <c r="Z151" s="260" t="s">
        <v>933</v>
      </c>
      <c r="AA151" s="260" t="s">
        <v>878</v>
      </c>
      <c r="AB151" s="260" t="s">
        <v>879</v>
      </c>
      <c r="AC151" s="260" t="str">
        <f>CONCATENATE( tblNapomenaBudzetKorisnik[[#This Row],[Vrsta prihoda]], "-", tblNapomenaBudzetKorisnik[[#This Row],[Šifra budžetskog korisnika]])</f>
        <v>722471-1075001</v>
      </c>
      <c r="AE151" s="260" t="s">
        <v>263</v>
      </c>
      <c r="AF151" s="260" t="s">
        <v>1057</v>
      </c>
      <c r="AG151" s="274" t="s">
        <v>1125</v>
      </c>
      <c r="AH151" s="260" t="s">
        <v>845</v>
      </c>
      <c r="AI151" s="260" t="str">
        <f>CONCATENATE(  tblNapomenaOpstinaKorisnik[[#This Row],[Šifra opštine]], "-", tblNapomenaOpstinaKorisnik[[#This Row],[Šifra budžetske organizacije]])</f>
        <v>008-0008920</v>
      </c>
    </row>
    <row r="152" spans="21:35" x14ac:dyDescent="0.2">
      <c r="U152" s="273" t="s">
        <v>1126</v>
      </c>
      <c r="V152" s="260" t="s">
        <v>153</v>
      </c>
      <c r="W152" s="260" t="s">
        <v>1127</v>
      </c>
      <c r="Y152" s="260" t="s">
        <v>932</v>
      </c>
      <c r="Z152" s="260" t="s">
        <v>933</v>
      </c>
      <c r="AA152" s="260" t="s">
        <v>883</v>
      </c>
      <c r="AB152" s="260" t="s">
        <v>884</v>
      </c>
      <c r="AC152" s="260" t="str">
        <f>CONCATENATE( tblNapomenaBudzetKorisnik[[#This Row],[Vrsta prihoda]], "-", tblNapomenaBudzetKorisnik[[#This Row],[Šifra budžetskog korisnika]])</f>
        <v>722471-1076001</v>
      </c>
      <c r="AE152" s="260" t="s">
        <v>263</v>
      </c>
      <c r="AF152" s="260" t="s">
        <v>1057</v>
      </c>
      <c r="AG152" s="274" t="s">
        <v>1128</v>
      </c>
      <c r="AH152" s="260" t="s">
        <v>1129</v>
      </c>
      <c r="AI152" s="260" t="str">
        <f>CONCATENATE(  tblNapomenaOpstinaKorisnik[[#This Row],[Šifra opštine]], "-", tblNapomenaOpstinaKorisnik[[#This Row],[Šifra budžetske organizacije]])</f>
        <v>008-0815015</v>
      </c>
    </row>
    <row r="153" spans="21:35" x14ac:dyDescent="0.2">
      <c r="U153" s="273" t="s">
        <v>1130</v>
      </c>
      <c r="V153" s="260" t="s">
        <v>153</v>
      </c>
      <c r="W153" s="260" t="s">
        <v>1131</v>
      </c>
      <c r="Y153" s="260" t="s">
        <v>932</v>
      </c>
      <c r="Z153" s="260" t="s">
        <v>933</v>
      </c>
      <c r="AA153" s="260" t="s">
        <v>889</v>
      </c>
      <c r="AB153" s="260" t="s">
        <v>890</v>
      </c>
      <c r="AC153" s="260" t="str">
        <f>CONCATENATE( tblNapomenaBudzetKorisnik[[#This Row],[Vrsta prihoda]], "-", tblNapomenaBudzetKorisnik[[#This Row],[Šifra budžetskog korisnika]])</f>
        <v>722471-1077001</v>
      </c>
      <c r="AE153" s="260" t="s">
        <v>263</v>
      </c>
      <c r="AF153" s="260" t="s">
        <v>1057</v>
      </c>
      <c r="AG153" s="274" t="s">
        <v>1132</v>
      </c>
      <c r="AH153" s="260" t="s">
        <v>1133</v>
      </c>
      <c r="AI153" s="260" t="str">
        <f>CONCATENATE(  tblNapomenaOpstinaKorisnik[[#This Row],[Šifra opštine]], "-", tblNapomenaOpstinaKorisnik[[#This Row],[Šifra budžetske organizacije]])</f>
        <v>008-0815016</v>
      </c>
    </row>
    <row r="154" spans="21:35" x14ac:dyDescent="0.2">
      <c r="U154" s="273" t="s">
        <v>1134</v>
      </c>
      <c r="V154" s="260" t="s">
        <v>153</v>
      </c>
      <c r="W154" s="260" t="s">
        <v>1135</v>
      </c>
      <c r="Y154" s="260" t="s">
        <v>932</v>
      </c>
      <c r="Z154" s="260" t="s">
        <v>933</v>
      </c>
      <c r="AA154" s="260" t="s">
        <v>895</v>
      </c>
      <c r="AB154" s="260" t="s">
        <v>896</v>
      </c>
      <c r="AC154" s="260" t="str">
        <f>CONCATENATE( tblNapomenaBudzetKorisnik[[#This Row],[Vrsta prihoda]], "-", tblNapomenaBudzetKorisnik[[#This Row],[Šifra budžetskog korisnika]])</f>
        <v>722471-1078001</v>
      </c>
      <c r="AE154" s="260" t="s">
        <v>263</v>
      </c>
      <c r="AF154" s="260" t="s">
        <v>1057</v>
      </c>
      <c r="AG154" s="274" t="s">
        <v>1136</v>
      </c>
      <c r="AH154" s="260" t="s">
        <v>1137</v>
      </c>
      <c r="AI154" s="260" t="str">
        <f>CONCATENATE(  tblNapomenaOpstinaKorisnik[[#This Row],[Šifra opštine]], "-", tblNapomenaOpstinaKorisnik[[#This Row],[Šifra budžetske organizacije]])</f>
        <v>008-0815017</v>
      </c>
    </row>
    <row r="155" spans="21:35" x14ac:dyDescent="0.2">
      <c r="U155" s="273" t="s">
        <v>1138</v>
      </c>
      <c r="V155" s="260" t="s">
        <v>153</v>
      </c>
      <c r="W155" s="260" t="s">
        <v>1139</v>
      </c>
      <c r="Y155" s="260" t="s">
        <v>932</v>
      </c>
      <c r="Z155" s="260" t="s">
        <v>933</v>
      </c>
      <c r="AA155" s="260" t="s">
        <v>901</v>
      </c>
      <c r="AB155" s="260" t="s">
        <v>902</v>
      </c>
      <c r="AC155" s="260" t="str">
        <f>CONCATENATE( tblNapomenaBudzetKorisnik[[#This Row],[Vrsta prihoda]], "-", tblNapomenaBudzetKorisnik[[#This Row],[Šifra budžetskog korisnika]])</f>
        <v>722471-1084001</v>
      </c>
      <c r="AE155" s="260" t="s">
        <v>263</v>
      </c>
      <c r="AF155" s="260" t="s">
        <v>1057</v>
      </c>
      <c r="AG155" s="274" t="s">
        <v>1140</v>
      </c>
      <c r="AH155" s="260" t="s">
        <v>1141</v>
      </c>
      <c r="AI155" s="260" t="str">
        <f>CONCATENATE(  tblNapomenaOpstinaKorisnik[[#This Row],[Šifra opštine]], "-", tblNapomenaOpstinaKorisnik[[#This Row],[Šifra budžetske organizacije]])</f>
        <v>008-0818004</v>
      </c>
    </row>
    <row r="156" spans="21:35" x14ac:dyDescent="0.2">
      <c r="U156" s="273" t="s">
        <v>1142</v>
      </c>
      <c r="V156" s="260" t="s">
        <v>153</v>
      </c>
      <c r="W156" s="260" t="s">
        <v>1143</v>
      </c>
      <c r="Y156" s="260" t="s">
        <v>932</v>
      </c>
      <c r="Z156" s="260" t="s">
        <v>933</v>
      </c>
      <c r="AA156" s="260" t="s">
        <v>907</v>
      </c>
      <c r="AB156" s="260" t="s">
        <v>908</v>
      </c>
      <c r="AC156" s="260" t="str">
        <f>CONCATENATE( tblNapomenaBudzetKorisnik[[#This Row],[Vrsta prihoda]], "-", tblNapomenaBudzetKorisnik[[#This Row],[Šifra budžetskog korisnika]])</f>
        <v>722471-1085001</v>
      </c>
      <c r="AE156" s="260" t="s">
        <v>263</v>
      </c>
      <c r="AF156" s="260" t="s">
        <v>1057</v>
      </c>
      <c r="AG156" s="274" t="s">
        <v>171</v>
      </c>
      <c r="AH156" s="260" t="s">
        <v>172</v>
      </c>
      <c r="AI156" s="260" t="str">
        <f>CONCATENATE(  tblNapomenaOpstinaKorisnik[[#This Row],[Šifra opštine]], "-", tblNapomenaOpstinaKorisnik[[#This Row],[Šifra budžetske organizacije]])</f>
        <v>008-9999999</v>
      </c>
    </row>
    <row r="157" spans="21:35" x14ac:dyDescent="0.2">
      <c r="U157" s="273" t="s">
        <v>1144</v>
      </c>
      <c r="V157" s="260" t="s">
        <v>153</v>
      </c>
      <c r="W157" s="260" t="s">
        <v>1145</v>
      </c>
      <c r="Y157" s="260" t="s">
        <v>932</v>
      </c>
      <c r="Z157" s="260" t="s">
        <v>933</v>
      </c>
      <c r="AA157" s="260" t="s">
        <v>913</v>
      </c>
      <c r="AB157" s="260" t="s">
        <v>914</v>
      </c>
      <c r="AC157" s="260" t="str">
        <f>CONCATENATE( tblNapomenaBudzetKorisnik[[#This Row],[Vrsta prihoda]], "-", tblNapomenaBudzetKorisnik[[#This Row],[Šifra budžetskog korisnika]])</f>
        <v>722471-1086001</v>
      </c>
      <c r="AE157" s="260" t="s">
        <v>636</v>
      </c>
      <c r="AF157" s="260" t="s">
        <v>1146</v>
      </c>
      <c r="AG157" s="274" t="s">
        <v>1147</v>
      </c>
      <c r="AH157" s="260" t="s">
        <v>176</v>
      </c>
      <c r="AI157" s="260" t="str">
        <f>CONCATENATE(  tblNapomenaOpstinaKorisnik[[#This Row],[Šifra opštine]], "-", tblNapomenaOpstinaKorisnik[[#This Row],[Šifra budžetske organizacije]])</f>
        <v>009-0009110</v>
      </c>
    </row>
    <row r="158" spans="21:35" x14ac:dyDescent="0.2">
      <c r="U158" s="273" t="s">
        <v>1148</v>
      </c>
      <c r="V158" s="260" t="s">
        <v>153</v>
      </c>
      <c r="W158" s="260" t="s">
        <v>1149</v>
      </c>
      <c r="Y158" s="260" t="s">
        <v>932</v>
      </c>
      <c r="Z158" s="260" t="s">
        <v>933</v>
      </c>
      <c r="AA158" s="260" t="s">
        <v>917</v>
      </c>
      <c r="AB158" s="260" t="s">
        <v>918</v>
      </c>
      <c r="AC158" s="260" t="str">
        <f>CONCATENATE( tblNapomenaBudzetKorisnik[[#This Row],[Vrsta prihoda]], "-", tblNapomenaBudzetKorisnik[[#This Row],[Šifra budžetskog korisnika]])</f>
        <v>722471-1087001</v>
      </c>
      <c r="AE158" s="260" t="s">
        <v>636</v>
      </c>
      <c r="AF158" s="260" t="s">
        <v>1146</v>
      </c>
      <c r="AG158" s="274" t="s">
        <v>1150</v>
      </c>
      <c r="AH158" s="260" t="s">
        <v>931</v>
      </c>
      <c r="AI158" s="260" t="str">
        <f>CONCATENATE(  tblNapomenaOpstinaKorisnik[[#This Row],[Šifra opštine]], "-", tblNapomenaOpstinaKorisnik[[#This Row],[Šifra budžetske organizacije]])</f>
        <v>009-0009130</v>
      </c>
    </row>
    <row r="159" spans="21:35" x14ac:dyDescent="0.2">
      <c r="U159" s="273" t="s">
        <v>1151</v>
      </c>
      <c r="V159" s="260" t="s">
        <v>153</v>
      </c>
      <c r="W159" s="260" t="s">
        <v>1152</v>
      </c>
      <c r="Y159" s="260" t="s">
        <v>932</v>
      </c>
      <c r="Z159" s="260" t="s">
        <v>933</v>
      </c>
      <c r="AA159" s="260" t="s">
        <v>923</v>
      </c>
      <c r="AB159" s="260" t="s">
        <v>924</v>
      </c>
      <c r="AC159" s="260" t="str">
        <f>CONCATENATE( tblNapomenaBudzetKorisnik[[#This Row],[Vrsta prihoda]], "-", tblNapomenaBudzetKorisnik[[#This Row],[Šifra budžetskog korisnika]])</f>
        <v>722471-1088001</v>
      </c>
      <c r="AE159" s="260" t="s">
        <v>636</v>
      </c>
      <c r="AF159" s="260" t="s">
        <v>1146</v>
      </c>
      <c r="AG159" s="274" t="s">
        <v>1153</v>
      </c>
      <c r="AH159" s="260" t="s">
        <v>277</v>
      </c>
      <c r="AI159" s="260" t="str">
        <f>CONCATENATE(  tblNapomenaOpstinaKorisnik[[#This Row],[Šifra opštine]], "-", tblNapomenaOpstinaKorisnik[[#This Row],[Šifra budžetske organizacije]])</f>
        <v>009-0009190</v>
      </c>
    </row>
    <row r="160" spans="21:35" x14ac:dyDescent="0.2">
      <c r="Y160" s="260" t="s">
        <v>932</v>
      </c>
      <c r="Z160" s="260" t="s">
        <v>933</v>
      </c>
      <c r="AA160" s="260" t="s">
        <v>928</v>
      </c>
      <c r="AB160" s="260" t="s">
        <v>929</v>
      </c>
      <c r="AC160" s="260" t="str">
        <f>CONCATENATE( tblNapomenaBudzetKorisnik[[#This Row],[Vrsta prihoda]], "-", tblNapomenaBudzetKorisnik[[#This Row],[Šifra budžetskog korisnika]])</f>
        <v>722471-1089001</v>
      </c>
      <c r="AE160" s="260" t="s">
        <v>636</v>
      </c>
      <c r="AF160" s="260" t="s">
        <v>1146</v>
      </c>
      <c r="AG160" s="274" t="s">
        <v>171</v>
      </c>
      <c r="AH160" s="260" t="s">
        <v>172</v>
      </c>
      <c r="AI160" s="260" t="str">
        <f>CONCATENATE(  tblNapomenaOpstinaKorisnik[[#This Row],[Šifra opštine]], "-", tblNapomenaOpstinaKorisnik[[#This Row],[Šifra budžetske organizacije]])</f>
        <v>009-9999999</v>
      </c>
    </row>
    <row r="161" spans="25:35" x14ac:dyDescent="0.2">
      <c r="Y161" s="260" t="s">
        <v>935</v>
      </c>
      <c r="Z161" s="260" t="s">
        <v>1154</v>
      </c>
      <c r="AA161" s="260" t="s">
        <v>764</v>
      </c>
      <c r="AB161" s="260" t="s">
        <v>765</v>
      </c>
      <c r="AC161" s="260" t="str">
        <f>CONCATENATE( tblNapomenaBudzetKorisnik[[#This Row],[Vrsta prihoda]], "-", tblNapomenaBudzetKorisnik[[#This Row],[Šifra budžetskog korisnika]])</f>
        <v>722472-1048001</v>
      </c>
      <c r="AE161" s="260" t="s">
        <v>249</v>
      </c>
      <c r="AF161" s="260" t="s">
        <v>1155</v>
      </c>
      <c r="AG161" s="274" t="s">
        <v>1156</v>
      </c>
      <c r="AH161" s="260" t="s">
        <v>176</v>
      </c>
      <c r="AI161" s="260" t="str">
        <f>CONCATENATE(  tblNapomenaOpstinaKorisnik[[#This Row],[Šifra opštine]], "-", tblNapomenaOpstinaKorisnik[[#This Row],[Šifra budžetske organizacije]])</f>
        <v>010-0010110</v>
      </c>
    </row>
    <row r="162" spans="25:35" x14ac:dyDescent="0.2">
      <c r="Y162" s="260" t="s">
        <v>935</v>
      </c>
      <c r="Z162" s="260" t="s">
        <v>1154</v>
      </c>
      <c r="AA162" s="260" t="s">
        <v>769</v>
      </c>
      <c r="AB162" s="260" t="s">
        <v>770</v>
      </c>
      <c r="AC162" s="260" t="str">
        <f>CONCATENATE( tblNapomenaBudzetKorisnik[[#This Row],[Vrsta prihoda]], "-", tblNapomenaBudzetKorisnik[[#This Row],[Šifra budžetskog korisnika]])</f>
        <v>722472-1049001</v>
      </c>
      <c r="AE162" s="260" t="s">
        <v>249</v>
      </c>
      <c r="AF162" s="260" t="s">
        <v>1155</v>
      </c>
      <c r="AG162" s="274" t="s">
        <v>1157</v>
      </c>
      <c r="AH162" s="260" t="s">
        <v>1063</v>
      </c>
      <c r="AI162" s="260" t="str">
        <f>CONCATENATE(  tblNapomenaOpstinaKorisnik[[#This Row],[Šifra opštine]], "-", tblNapomenaOpstinaKorisnik[[#This Row],[Šifra budžetske organizacije]])</f>
        <v>010-0010120</v>
      </c>
    </row>
    <row r="163" spans="25:35" x14ac:dyDescent="0.2">
      <c r="Y163" s="260" t="s">
        <v>935</v>
      </c>
      <c r="Z163" s="260" t="s">
        <v>1154</v>
      </c>
      <c r="AA163" s="260" t="s">
        <v>775</v>
      </c>
      <c r="AB163" s="260" t="s">
        <v>776</v>
      </c>
      <c r="AC163" s="260" t="str">
        <f>CONCATENATE( tblNapomenaBudzetKorisnik[[#This Row],[Vrsta prihoda]], "-", tblNapomenaBudzetKorisnik[[#This Row],[Šifra budžetskog korisnika]])</f>
        <v>722472-1050001</v>
      </c>
      <c r="AE163" s="260" t="s">
        <v>249</v>
      </c>
      <c r="AF163" s="260" t="s">
        <v>1155</v>
      </c>
      <c r="AG163" s="274" t="s">
        <v>1158</v>
      </c>
      <c r="AH163" s="260" t="s">
        <v>747</v>
      </c>
      <c r="AI163" s="260" t="str">
        <f>CONCATENATE(  tblNapomenaOpstinaKorisnik[[#This Row],[Šifra opštine]], "-", tblNapomenaOpstinaKorisnik[[#This Row],[Šifra budžetske organizacije]])</f>
        <v>010-0010125</v>
      </c>
    </row>
    <row r="164" spans="25:35" x14ac:dyDescent="0.2">
      <c r="Y164" s="260" t="s">
        <v>935</v>
      </c>
      <c r="Z164" s="260" t="s">
        <v>1154</v>
      </c>
      <c r="AA164" s="260" t="s">
        <v>781</v>
      </c>
      <c r="AB164" s="260" t="s">
        <v>782</v>
      </c>
      <c r="AC164" s="260" t="str">
        <f>CONCATENATE( tblNapomenaBudzetKorisnik[[#This Row],[Vrsta prihoda]], "-", tblNapomenaBudzetKorisnik[[#This Row],[Šifra budžetskog korisnika]])</f>
        <v>722472-1051001</v>
      </c>
      <c r="AE164" s="260" t="s">
        <v>249</v>
      </c>
      <c r="AF164" s="260" t="s">
        <v>1155</v>
      </c>
      <c r="AG164" s="274" t="s">
        <v>1159</v>
      </c>
      <c r="AH164" s="260" t="s">
        <v>222</v>
      </c>
      <c r="AI164" s="260" t="str">
        <f>CONCATENATE(  tblNapomenaOpstinaKorisnik[[#This Row],[Šifra opštine]], "-", tblNapomenaOpstinaKorisnik[[#This Row],[Šifra budžetske organizacije]])</f>
        <v>010-0010130</v>
      </c>
    </row>
    <row r="165" spans="25:35" x14ac:dyDescent="0.2">
      <c r="Y165" s="260" t="s">
        <v>935</v>
      </c>
      <c r="Z165" s="260" t="s">
        <v>1154</v>
      </c>
      <c r="AA165" s="260" t="s">
        <v>786</v>
      </c>
      <c r="AB165" s="260" t="s">
        <v>787</v>
      </c>
      <c r="AC165" s="260" t="str">
        <f>CONCATENATE( tblNapomenaBudzetKorisnik[[#This Row],[Vrsta prihoda]], "-", tblNapomenaBudzetKorisnik[[#This Row],[Šifra budžetskog korisnika]])</f>
        <v>722472-1052001</v>
      </c>
      <c r="AE165" s="260" t="s">
        <v>249</v>
      </c>
      <c r="AF165" s="260" t="s">
        <v>1155</v>
      </c>
      <c r="AG165" s="274" t="s">
        <v>1160</v>
      </c>
      <c r="AH165" s="260" t="s">
        <v>238</v>
      </c>
      <c r="AI165" s="260" t="str">
        <f>CONCATENATE(  tblNapomenaOpstinaKorisnik[[#This Row],[Šifra opštine]], "-", tblNapomenaOpstinaKorisnik[[#This Row],[Šifra budžetske organizacije]])</f>
        <v>010-0010140</v>
      </c>
    </row>
    <row r="166" spans="25:35" x14ac:dyDescent="0.2">
      <c r="Y166" s="260" t="s">
        <v>935</v>
      </c>
      <c r="Z166" s="260" t="s">
        <v>1154</v>
      </c>
      <c r="AA166" s="260" t="s">
        <v>791</v>
      </c>
      <c r="AB166" s="260" t="s">
        <v>792</v>
      </c>
      <c r="AC166" s="260" t="str">
        <f>CONCATENATE( tblNapomenaBudzetKorisnik[[#This Row],[Vrsta prihoda]], "-", tblNapomenaBudzetKorisnik[[#This Row],[Šifra budžetskog korisnika]])</f>
        <v>722472-1060001</v>
      </c>
      <c r="AE166" s="260" t="s">
        <v>249</v>
      </c>
      <c r="AF166" s="260" t="s">
        <v>1155</v>
      </c>
      <c r="AG166" s="274" t="s">
        <v>1161</v>
      </c>
      <c r="AH166" s="260" t="s">
        <v>253</v>
      </c>
      <c r="AI166" s="260" t="str">
        <f>CONCATENATE(  tblNapomenaOpstinaKorisnik[[#This Row],[Šifra opštine]], "-", tblNapomenaOpstinaKorisnik[[#This Row],[Šifra budžetske organizacije]])</f>
        <v>010-0010150</v>
      </c>
    </row>
    <row r="167" spans="25:35" x14ac:dyDescent="0.2">
      <c r="Y167" s="260" t="s">
        <v>935</v>
      </c>
      <c r="Z167" s="260" t="s">
        <v>1154</v>
      </c>
      <c r="AA167" s="260" t="s">
        <v>796</v>
      </c>
      <c r="AB167" s="260" t="s">
        <v>797</v>
      </c>
      <c r="AC167" s="260" t="str">
        <f>CONCATENATE( tblNapomenaBudzetKorisnik[[#This Row],[Vrsta prihoda]], "-", tblNapomenaBudzetKorisnik[[#This Row],[Šifra budžetskog korisnika]])</f>
        <v>722472-1061001</v>
      </c>
      <c r="AE167" s="260" t="s">
        <v>249</v>
      </c>
      <c r="AF167" s="260" t="s">
        <v>1155</v>
      </c>
      <c r="AG167" s="274" t="s">
        <v>1162</v>
      </c>
      <c r="AH167" s="260" t="s">
        <v>267</v>
      </c>
      <c r="AI167" s="260" t="str">
        <f>CONCATENATE(  tblNapomenaOpstinaKorisnik[[#This Row],[Šifra opštine]], "-", tblNapomenaOpstinaKorisnik[[#This Row],[Šifra budžetske organizacije]])</f>
        <v>010-0010160</v>
      </c>
    </row>
    <row r="168" spans="25:35" x14ac:dyDescent="0.2">
      <c r="Y168" s="260" t="s">
        <v>935</v>
      </c>
      <c r="Z168" s="260" t="s">
        <v>1154</v>
      </c>
      <c r="AA168" s="260" t="s">
        <v>802</v>
      </c>
      <c r="AB168" s="260" t="s">
        <v>803</v>
      </c>
      <c r="AC168" s="260" t="str">
        <f>CONCATENATE( tblNapomenaBudzetKorisnik[[#This Row],[Vrsta prihoda]], "-", tblNapomenaBudzetKorisnik[[#This Row],[Šifra budžetskog korisnika]])</f>
        <v>722472-1062001</v>
      </c>
      <c r="AE168" s="260" t="s">
        <v>249</v>
      </c>
      <c r="AF168" s="260" t="s">
        <v>1155</v>
      </c>
      <c r="AG168" s="274" t="s">
        <v>1163</v>
      </c>
      <c r="AH168" s="260" t="s">
        <v>654</v>
      </c>
      <c r="AI168" s="260" t="str">
        <f>CONCATENATE(  tblNapomenaOpstinaKorisnik[[#This Row],[Šifra opštine]], "-", tblNapomenaOpstinaKorisnik[[#This Row],[Šifra budžetske organizacije]])</f>
        <v>010-0010170</v>
      </c>
    </row>
    <row r="169" spans="25:35" x14ac:dyDescent="0.2">
      <c r="Y169" s="260" t="s">
        <v>935</v>
      </c>
      <c r="Z169" s="260" t="s">
        <v>1154</v>
      </c>
      <c r="AA169" s="260" t="s">
        <v>807</v>
      </c>
      <c r="AB169" s="260" t="s">
        <v>808</v>
      </c>
      <c r="AC169" s="260" t="str">
        <f>CONCATENATE( tblNapomenaBudzetKorisnik[[#This Row],[Vrsta prihoda]], "-", tblNapomenaBudzetKorisnik[[#This Row],[Šifra budžetskog korisnika]])</f>
        <v>722472-1063001</v>
      </c>
      <c r="AE169" s="260" t="s">
        <v>249</v>
      </c>
      <c r="AF169" s="260" t="s">
        <v>1155</v>
      </c>
      <c r="AG169" s="274" t="s">
        <v>1164</v>
      </c>
      <c r="AH169" s="260" t="s">
        <v>1165</v>
      </c>
      <c r="AI169" s="260" t="str">
        <f>CONCATENATE(  tblNapomenaOpstinaKorisnik[[#This Row],[Šifra opštine]], "-", tblNapomenaOpstinaKorisnik[[#This Row],[Šifra budžetske organizacije]])</f>
        <v>010-0010180</v>
      </c>
    </row>
    <row r="170" spans="25:35" x14ac:dyDescent="0.2">
      <c r="Y170" s="260" t="s">
        <v>935</v>
      </c>
      <c r="Z170" s="260" t="s">
        <v>1154</v>
      </c>
      <c r="AA170" s="260" t="s">
        <v>812</v>
      </c>
      <c r="AB170" s="260" t="s">
        <v>813</v>
      </c>
      <c r="AC170" s="260" t="str">
        <f>CONCATENATE( tblNapomenaBudzetKorisnik[[#This Row],[Vrsta prihoda]], "-", tblNapomenaBudzetKorisnik[[#This Row],[Šifra budžetskog korisnika]])</f>
        <v>722472-1064001</v>
      </c>
      <c r="AE170" s="260" t="s">
        <v>249</v>
      </c>
      <c r="AF170" s="260" t="s">
        <v>1155</v>
      </c>
      <c r="AG170" s="274" t="s">
        <v>1166</v>
      </c>
      <c r="AH170" s="260" t="s">
        <v>1167</v>
      </c>
      <c r="AI170" s="260" t="str">
        <f>CONCATENATE(  tblNapomenaOpstinaKorisnik[[#This Row],[Šifra opštine]], "-", tblNapomenaOpstinaKorisnik[[#This Row],[Šifra budžetske organizacije]])</f>
        <v>010-0010200</v>
      </c>
    </row>
    <row r="171" spans="25:35" x14ac:dyDescent="0.2">
      <c r="Y171" s="260" t="s">
        <v>935</v>
      </c>
      <c r="Z171" s="260" t="s">
        <v>1154</v>
      </c>
      <c r="AA171" s="260" t="s">
        <v>818</v>
      </c>
      <c r="AB171" s="260" t="s">
        <v>819</v>
      </c>
      <c r="AC171" s="260" t="str">
        <f>CONCATENATE( tblNapomenaBudzetKorisnik[[#This Row],[Vrsta prihoda]], "-", tblNapomenaBudzetKorisnik[[#This Row],[Šifra budžetskog korisnika]])</f>
        <v>722472-1065001</v>
      </c>
      <c r="AE171" s="260" t="s">
        <v>249</v>
      </c>
      <c r="AF171" s="260" t="s">
        <v>1155</v>
      </c>
      <c r="AG171" s="274" t="s">
        <v>1168</v>
      </c>
      <c r="AH171" s="260" t="s">
        <v>1169</v>
      </c>
      <c r="AI171" s="260" t="str">
        <f>CONCATENATE(  tblNapomenaOpstinaKorisnik[[#This Row],[Šifra opštine]], "-", tblNapomenaOpstinaKorisnik[[#This Row],[Šifra budžetske organizacije]])</f>
        <v>010-0010300</v>
      </c>
    </row>
    <row r="172" spans="25:35" x14ac:dyDescent="0.2">
      <c r="Y172" s="260" t="s">
        <v>935</v>
      </c>
      <c r="Z172" s="260" t="s">
        <v>1154</v>
      </c>
      <c r="AA172" s="260" t="s">
        <v>824</v>
      </c>
      <c r="AB172" s="260" t="s">
        <v>825</v>
      </c>
      <c r="AC172" s="260" t="str">
        <f>CONCATENATE( tblNapomenaBudzetKorisnik[[#This Row],[Vrsta prihoda]], "-", tblNapomenaBudzetKorisnik[[#This Row],[Šifra budžetskog korisnika]])</f>
        <v>722472-1066001</v>
      </c>
      <c r="AE172" s="260" t="s">
        <v>249</v>
      </c>
      <c r="AF172" s="260" t="s">
        <v>1155</v>
      </c>
      <c r="AG172" s="274" t="s">
        <v>1170</v>
      </c>
      <c r="AH172" s="260" t="s">
        <v>1171</v>
      </c>
      <c r="AI172" s="260" t="str">
        <f>CONCATENATE(  tblNapomenaOpstinaKorisnik[[#This Row],[Šifra opštine]], "-", tblNapomenaOpstinaKorisnik[[#This Row],[Šifra budžetske organizacije]])</f>
        <v>010-0010400</v>
      </c>
    </row>
    <row r="173" spans="25:35" x14ac:dyDescent="0.2">
      <c r="Y173" s="260" t="s">
        <v>935</v>
      </c>
      <c r="Z173" s="260" t="s">
        <v>1154</v>
      </c>
      <c r="AA173" s="260" t="s">
        <v>830</v>
      </c>
      <c r="AB173" s="260" t="s">
        <v>831</v>
      </c>
      <c r="AC173" s="260" t="str">
        <f>CONCATENATE( tblNapomenaBudzetKorisnik[[#This Row],[Vrsta prihoda]], "-", tblNapomenaBudzetKorisnik[[#This Row],[Šifra budžetskog korisnika]])</f>
        <v>722472-1067001</v>
      </c>
      <c r="AE173" s="260" t="s">
        <v>249</v>
      </c>
      <c r="AF173" s="260" t="s">
        <v>1155</v>
      </c>
      <c r="AG173" s="274" t="s">
        <v>1172</v>
      </c>
      <c r="AH173" s="260" t="s">
        <v>1173</v>
      </c>
      <c r="AI173" s="260" t="str">
        <f>CONCATENATE(  tblNapomenaOpstinaKorisnik[[#This Row],[Šifra opštine]], "-", tblNapomenaOpstinaKorisnik[[#This Row],[Šifra budžetske organizacije]])</f>
        <v>010-0010600</v>
      </c>
    </row>
    <row r="174" spans="25:35" x14ac:dyDescent="0.2">
      <c r="Y174" s="260" t="s">
        <v>935</v>
      </c>
      <c r="Z174" s="260" t="s">
        <v>1154</v>
      </c>
      <c r="AA174" s="260" t="s">
        <v>836</v>
      </c>
      <c r="AB174" s="260" t="s">
        <v>837</v>
      </c>
      <c r="AC174" s="260" t="str">
        <f>CONCATENATE( tblNapomenaBudzetKorisnik[[#This Row],[Vrsta prihoda]], "-", tblNapomenaBudzetKorisnik[[#This Row],[Šifra budžetskog korisnika]])</f>
        <v>722472-1068001</v>
      </c>
      <c r="AE174" s="260" t="s">
        <v>249</v>
      </c>
      <c r="AF174" s="260" t="s">
        <v>1155</v>
      </c>
      <c r="AG174" s="274" t="s">
        <v>1174</v>
      </c>
      <c r="AH174" s="260" t="s">
        <v>1175</v>
      </c>
      <c r="AI174" s="260" t="str">
        <f>CONCATENATE(  tblNapomenaOpstinaKorisnik[[#This Row],[Šifra opštine]], "-", tblNapomenaOpstinaKorisnik[[#This Row],[Šifra budžetske organizacije]])</f>
        <v>010-0815047</v>
      </c>
    </row>
    <row r="175" spans="25:35" x14ac:dyDescent="0.2">
      <c r="Y175" s="260" t="s">
        <v>935</v>
      </c>
      <c r="Z175" s="260" t="s">
        <v>1154</v>
      </c>
      <c r="AA175" s="260" t="s">
        <v>842</v>
      </c>
      <c r="AB175" s="260" t="s">
        <v>843</v>
      </c>
      <c r="AC175" s="260" t="str">
        <f>CONCATENATE( tblNapomenaBudzetKorisnik[[#This Row],[Vrsta prihoda]], "-", tblNapomenaBudzetKorisnik[[#This Row],[Šifra budžetskog korisnika]])</f>
        <v>722472-1069001</v>
      </c>
      <c r="AE175" s="260" t="s">
        <v>249</v>
      </c>
      <c r="AF175" s="260" t="s">
        <v>1155</v>
      </c>
      <c r="AG175" s="274" t="s">
        <v>1176</v>
      </c>
      <c r="AH175" s="260" t="s">
        <v>1177</v>
      </c>
      <c r="AI175" s="260" t="str">
        <f>CONCATENATE(  tblNapomenaOpstinaKorisnik[[#This Row],[Šifra opštine]], "-", tblNapomenaOpstinaKorisnik[[#This Row],[Šifra budžetske organizacije]])</f>
        <v>010-0818048</v>
      </c>
    </row>
    <row r="176" spans="25:35" x14ac:dyDescent="0.2">
      <c r="Y176" s="260" t="s">
        <v>935</v>
      </c>
      <c r="Z176" s="260" t="s">
        <v>1154</v>
      </c>
      <c r="AA176" s="260" t="s">
        <v>848</v>
      </c>
      <c r="AB176" s="260" t="s">
        <v>849</v>
      </c>
      <c r="AC176" s="260" t="str">
        <f>CONCATENATE( tblNapomenaBudzetKorisnik[[#This Row],[Vrsta prihoda]], "-", tblNapomenaBudzetKorisnik[[#This Row],[Šifra budžetskog korisnika]])</f>
        <v>722472-1070001</v>
      </c>
      <c r="AE176" s="260" t="s">
        <v>249</v>
      </c>
      <c r="AF176" s="260" t="s">
        <v>1155</v>
      </c>
      <c r="AG176" s="274" t="s">
        <v>171</v>
      </c>
      <c r="AH176" s="260" t="s">
        <v>172</v>
      </c>
      <c r="AI176" s="260" t="str">
        <f>CONCATENATE(  tblNapomenaOpstinaKorisnik[[#This Row],[Šifra opštine]], "-", tblNapomenaOpstinaKorisnik[[#This Row],[Šifra budžetske organizacije]])</f>
        <v>010-9999999</v>
      </c>
    </row>
    <row r="177" spans="25:35" x14ac:dyDescent="0.2">
      <c r="Y177" s="260" t="s">
        <v>935</v>
      </c>
      <c r="Z177" s="260" t="s">
        <v>1154</v>
      </c>
      <c r="AA177" s="260" t="s">
        <v>854</v>
      </c>
      <c r="AB177" s="260" t="s">
        <v>855</v>
      </c>
      <c r="AC177" s="260" t="str">
        <f>CONCATENATE( tblNapomenaBudzetKorisnik[[#This Row],[Vrsta prihoda]], "-", tblNapomenaBudzetKorisnik[[#This Row],[Šifra budžetskog korisnika]])</f>
        <v>722472-1071001</v>
      </c>
      <c r="AE177" s="260" t="s">
        <v>273</v>
      </c>
      <c r="AF177" s="260" t="s">
        <v>1178</v>
      </c>
      <c r="AG177" s="274" t="s">
        <v>1179</v>
      </c>
      <c r="AH177" s="260" t="s">
        <v>1180</v>
      </c>
      <c r="AI177" s="260" t="str">
        <f>CONCATENATE(  tblNapomenaOpstinaKorisnik[[#This Row],[Šifra opštine]], "-", tblNapomenaOpstinaKorisnik[[#This Row],[Šifra budžetske organizacije]])</f>
        <v>011-0011110</v>
      </c>
    </row>
    <row r="178" spans="25:35" x14ac:dyDescent="0.2">
      <c r="Y178" s="260" t="s">
        <v>935</v>
      </c>
      <c r="Z178" s="260" t="s">
        <v>1154</v>
      </c>
      <c r="AA178" s="260" t="s">
        <v>860</v>
      </c>
      <c r="AB178" s="260" t="s">
        <v>861</v>
      </c>
      <c r="AC178" s="260" t="str">
        <f>CONCATENATE( tblNapomenaBudzetKorisnik[[#This Row],[Vrsta prihoda]], "-", tblNapomenaBudzetKorisnik[[#This Row],[Šifra budžetskog korisnika]])</f>
        <v>722472-1072001</v>
      </c>
      <c r="AE178" s="260" t="s">
        <v>273</v>
      </c>
      <c r="AF178" s="260" t="s">
        <v>1178</v>
      </c>
      <c r="AG178" s="274" t="s">
        <v>1181</v>
      </c>
      <c r="AH178" s="260" t="s">
        <v>1063</v>
      </c>
      <c r="AI178" s="260" t="str">
        <f>CONCATENATE(  tblNapomenaOpstinaKorisnik[[#This Row],[Šifra opštine]], "-", tblNapomenaOpstinaKorisnik[[#This Row],[Šifra budžetske organizacije]])</f>
        <v>011-0011120</v>
      </c>
    </row>
    <row r="179" spans="25:35" x14ac:dyDescent="0.2">
      <c r="Y179" s="260" t="s">
        <v>935</v>
      </c>
      <c r="Z179" s="260" t="s">
        <v>1154</v>
      </c>
      <c r="AA179" s="260" t="s">
        <v>866</v>
      </c>
      <c r="AB179" s="260" t="s">
        <v>867</v>
      </c>
      <c r="AC179" s="260" t="str">
        <f>CONCATENATE( tblNapomenaBudzetKorisnik[[#This Row],[Vrsta prihoda]], "-", tblNapomenaBudzetKorisnik[[#This Row],[Šifra budžetskog korisnika]])</f>
        <v>722472-1073001</v>
      </c>
      <c r="AE179" s="260" t="s">
        <v>273</v>
      </c>
      <c r="AF179" s="260" t="s">
        <v>1178</v>
      </c>
      <c r="AG179" s="274" t="s">
        <v>1182</v>
      </c>
      <c r="AH179" s="260" t="s">
        <v>1183</v>
      </c>
      <c r="AI179" s="260" t="str">
        <f>CONCATENATE(  tblNapomenaOpstinaKorisnik[[#This Row],[Šifra opštine]], "-", tblNapomenaOpstinaKorisnik[[#This Row],[Šifra budžetske organizacije]])</f>
        <v>011-0011121</v>
      </c>
    </row>
    <row r="180" spans="25:35" x14ac:dyDescent="0.2">
      <c r="Y180" s="260" t="s">
        <v>935</v>
      </c>
      <c r="Z180" s="260" t="s">
        <v>1154</v>
      </c>
      <c r="AA180" s="260" t="s">
        <v>872</v>
      </c>
      <c r="AB180" s="260" t="s">
        <v>873</v>
      </c>
      <c r="AC180" s="260" t="str">
        <f>CONCATENATE( tblNapomenaBudzetKorisnik[[#This Row],[Vrsta prihoda]], "-", tblNapomenaBudzetKorisnik[[#This Row],[Šifra budžetskog korisnika]])</f>
        <v>722472-1074001</v>
      </c>
      <c r="AE180" s="260" t="s">
        <v>273</v>
      </c>
      <c r="AF180" s="260" t="s">
        <v>1178</v>
      </c>
      <c r="AG180" s="274" t="s">
        <v>1184</v>
      </c>
      <c r="AH180" s="260" t="s">
        <v>1185</v>
      </c>
      <c r="AI180" s="260" t="str">
        <f>CONCATENATE(  tblNapomenaOpstinaKorisnik[[#This Row],[Šifra opštine]], "-", tblNapomenaOpstinaKorisnik[[#This Row],[Šifra budžetske organizacije]])</f>
        <v>011-0011122</v>
      </c>
    </row>
    <row r="181" spans="25:35" x14ac:dyDescent="0.2">
      <c r="Y181" s="260" t="s">
        <v>935</v>
      </c>
      <c r="Z181" s="260" t="s">
        <v>1154</v>
      </c>
      <c r="AA181" s="260" t="s">
        <v>878</v>
      </c>
      <c r="AB181" s="260" t="s">
        <v>879</v>
      </c>
      <c r="AC181" s="260" t="str">
        <f>CONCATENATE( tblNapomenaBudzetKorisnik[[#This Row],[Vrsta prihoda]], "-", tblNapomenaBudzetKorisnik[[#This Row],[Šifra budžetskog korisnika]])</f>
        <v>722472-1075001</v>
      </c>
      <c r="AE181" s="260" t="s">
        <v>273</v>
      </c>
      <c r="AF181" s="260" t="s">
        <v>1178</v>
      </c>
      <c r="AG181" s="274" t="s">
        <v>1186</v>
      </c>
      <c r="AH181" s="260" t="s">
        <v>1187</v>
      </c>
      <c r="AI181" s="260" t="str">
        <f>CONCATENATE(  tblNapomenaOpstinaKorisnik[[#This Row],[Šifra opštine]], "-", tblNapomenaOpstinaKorisnik[[#This Row],[Šifra budžetske organizacije]])</f>
        <v>011-0011123</v>
      </c>
    </row>
    <row r="182" spans="25:35" x14ac:dyDescent="0.2">
      <c r="Y182" s="260" t="s">
        <v>935</v>
      </c>
      <c r="Z182" s="260" t="s">
        <v>1154</v>
      </c>
      <c r="AA182" s="260" t="s">
        <v>883</v>
      </c>
      <c r="AB182" s="260" t="s">
        <v>884</v>
      </c>
      <c r="AC182" s="260" t="str">
        <f>CONCATENATE( tblNapomenaBudzetKorisnik[[#This Row],[Vrsta prihoda]], "-", tblNapomenaBudzetKorisnik[[#This Row],[Šifra budžetskog korisnika]])</f>
        <v>722472-1076001</v>
      </c>
      <c r="AE182" s="260" t="s">
        <v>273</v>
      </c>
      <c r="AF182" s="260" t="s">
        <v>1178</v>
      </c>
      <c r="AG182" s="274" t="s">
        <v>1188</v>
      </c>
      <c r="AH182" s="260" t="s">
        <v>747</v>
      </c>
      <c r="AI182" s="260" t="str">
        <f>CONCATENATE(  tblNapomenaOpstinaKorisnik[[#This Row],[Šifra opštine]], "-", tblNapomenaOpstinaKorisnik[[#This Row],[Šifra budžetske organizacije]])</f>
        <v>011-0011124</v>
      </c>
    </row>
    <row r="183" spans="25:35" x14ac:dyDescent="0.2">
      <c r="Y183" s="260" t="s">
        <v>935</v>
      </c>
      <c r="Z183" s="260" t="s">
        <v>1154</v>
      </c>
      <c r="AA183" s="260" t="s">
        <v>889</v>
      </c>
      <c r="AB183" s="260" t="s">
        <v>890</v>
      </c>
      <c r="AC183" s="260" t="str">
        <f>CONCATENATE( tblNapomenaBudzetKorisnik[[#This Row],[Vrsta prihoda]], "-", tblNapomenaBudzetKorisnik[[#This Row],[Šifra budžetskog korisnika]])</f>
        <v>722472-1077001</v>
      </c>
      <c r="AE183" s="260" t="s">
        <v>273</v>
      </c>
      <c r="AF183" s="260" t="s">
        <v>1178</v>
      </c>
      <c r="AG183" s="274" t="s">
        <v>1189</v>
      </c>
      <c r="AH183" s="260" t="s">
        <v>222</v>
      </c>
      <c r="AI183" s="260" t="str">
        <f>CONCATENATE(  tblNapomenaOpstinaKorisnik[[#This Row],[Šifra opštine]], "-", tblNapomenaOpstinaKorisnik[[#This Row],[Šifra budžetske organizacije]])</f>
        <v>011-0011130</v>
      </c>
    </row>
    <row r="184" spans="25:35" x14ac:dyDescent="0.2">
      <c r="Y184" s="260" t="s">
        <v>935</v>
      </c>
      <c r="Z184" s="260" t="s">
        <v>1154</v>
      </c>
      <c r="AA184" s="260" t="s">
        <v>895</v>
      </c>
      <c r="AB184" s="260" t="s">
        <v>896</v>
      </c>
      <c r="AC184" s="260" t="str">
        <f>CONCATENATE( tblNapomenaBudzetKorisnik[[#This Row],[Vrsta prihoda]], "-", tblNapomenaBudzetKorisnik[[#This Row],[Šifra budžetskog korisnika]])</f>
        <v>722472-1078001</v>
      </c>
      <c r="AE184" s="260" t="s">
        <v>273</v>
      </c>
      <c r="AF184" s="260" t="s">
        <v>1178</v>
      </c>
      <c r="AG184" s="274" t="s">
        <v>1190</v>
      </c>
      <c r="AH184" s="260" t="s">
        <v>1191</v>
      </c>
      <c r="AI184" s="260" t="str">
        <f>CONCATENATE(  tblNapomenaOpstinaKorisnik[[#This Row],[Šifra opštine]], "-", tblNapomenaOpstinaKorisnik[[#This Row],[Šifra budžetske organizacije]])</f>
        <v>011-0011140</v>
      </c>
    </row>
    <row r="185" spans="25:35" x14ac:dyDescent="0.2">
      <c r="Y185" s="260" t="s">
        <v>935</v>
      </c>
      <c r="Z185" s="260" t="s">
        <v>1154</v>
      </c>
      <c r="AA185" s="260" t="s">
        <v>901</v>
      </c>
      <c r="AB185" s="260" t="s">
        <v>902</v>
      </c>
      <c r="AC185" s="260" t="str">
        <f>CONCATENATE( tblNapomenaBudzetKorisnik[[#This Row],[Vrsta prihoda]], "-", tblNapomenaBudzetKorisnik[[#This Row],[Šifra budžetskog korisnika]])</f>
        <v>722472-1084001</v>
      </c>
      <c r="AE185" s="260" t="s">
        <v>273</v>
      </c>
      <c r="AF185" s="260" t="s">
        <v>1178</v>
      </c>
      <c r="AG185" s="274" t="s">
        <v>1192</v>
      </c>
      <c r="AH185" s="260" t="s">
        <v>761</v>
      </c>
      <c r="AI185" s="260" t="str">
        <f>CONCATENATE(  tblNapomenaOpstinaKorisnik[[#This Row],[Šifra opštine]], "-", tblNapomenaOpstinaKorisnik[[#This Row],[Šifra budžetske organizacije]])</f>
        <v>011-0011150</v>
      </c>
    </row>
    <row r="186" spans="25:35" x14ac:dyDescent="0.2">
      <c r="Y186" s="260" t="s">
        <v>935</v>
      </c>
      <c r="Z186" s="260" t="s">
        <v>1154</v>
      </c>
      <c r="AA186" s="260" t="s">
        <v>907</v>
      </c>
      <c r="AB186" s="260" t="s">
        <v>908</v>
      </c>
      <c r="AC186" s="260" t="str">
        <f>CONCATENATE( tblNapomenaBudzetKorisnik[[#This Row],[Vrsta prihoda]], "-", tblNapomenaBudzetKorisnik[[#This Row],[Šifra budžetskog korisnika]])</f>
        <v>722472-1085001</v>
      </c>
      <c r="AE186" s="260" t="s">
        <v>273</v>
      </c>
      <c r="AF186" s="260" t="s">
        <v>1178</v>
      </c>
      <c r="AG186" s="274" t="s">
        <v>1193</v>
      </c>
      <c r="AH186" s="260" t="s">
        <v>1194</v>
      </c>
      <c r="AI186" s="260" t="str">
        <f>CONCATENATE(  tblNapomenaOpstinaKorisnik[[#This Row],[Šifra opštine]], "-", tblNapomenaOpstinaKorisnik[[#This Row],[Šifra budžetske organizacije]])</f>
        <v>011-0011160</v>
      </c>
    </row>
    <row r="187" spans="25:35" x14ac:dyDescent="0.2">
      <c r="Y187" s="260" t="s">
        <v>935</v>
      </c>
      <c r="Z187" s="260" t="s">
        <v>1154</v>
      </c>
      <c r="AA187" s="260" t="s">
        <v>913</v>
      </c>
      <c r="AB187" s="260" t="s">
        <v>914</v>
      </c>
      <c r="AC187" s="260" t="str">
        <f>CONCATENATE( tblNapomenaBudzetKorisnik[[#This Row],[Vrsta prihoda]], "-", tblNapomenaBudzetKorisnik[[#This Row],[Šifra budžetskog korisnika]])</f>
        <v>722472-1086001</v>
      </c>
      <c r="AE187" s="260" t="s">
        <v>273</v>
      </c>
      <c r="AF187" s="260" t="s">
        <v>1178</v>
      </c>
      <c r="AG187" s="274" t="s">
        <v>1195</v>
      </c>
      <c r="AH187" s="260" t="s">
        <v>646</v>
      </c>
      <c r="AI187" s="260" t="str">
        <f>CONCATENATE(  tblNapomenaOpstinaKorisnik[[#This Row],[Šifra opštine]], "-", tblNapomenaOpstinaKorisnik[[#This Row],[Šifra budžetske organizacije]])</f>
        <v>011-0011170</v>
      </c>
    </row>
    <row r="188" spans="25:35" x14ac:dyDescent="0.2">
      <c r="Y188" s="260" t="s">
        <v>935</v>
      </c>
      <c r="Z188" s="260" t="s">
        <v>1154</v>
      </c>
      <c r="AA188" s="260" t="s">
        <v>917</v>
      </c>
      <c r="AB188" s="260" t="s">
        <v>918</v>
      </c>
      <c r="AC188" s="260" t="str">
        <f>CONCATENATE( tblNapomenaBudzetKorisnik[[#This Row],[Vrsta prihoda]], "-", tblNapomenaBudzetKorisnik[[#This Row],[Šifra budžetskog korisnika]])</f>
        <v>722472-1087001</v>
      </c>
      <c r="AE188" s="260" t="s">
        <v>273</v>
      </c>
      <c r="AF188" s="260" t="s">
        <v>1178</v>
      </c>
      <c r="AG188" s="274" t="s">
        <v>1196</v>
      </c>
      <c r="AH188" s="260" t="s">
        <v>676</v>
      </c>
      <c r="AI188" s="260" t="str">
        <f>CONCATENATE(  tblNapomenaOpstinaKorisnik[[#This Row],[Šifra opštine]], "-", tblNapomenaOpstinaKorisnik[[#This Row],[Šifra budžetske organizacije]])</f>
        <v>011-0011300</v>
      </c>
    </row>
    <row r="189" spans="25:35" x14ac:dyDescent="0.2">
      <c r="Y189" s="260" t="s">
        <v>935</v>
      </c>
      <c r="Z189" s="260" t="s">
        <v>1154</v>
      </c>
      <c r="AA189" s="260" t="s">
        <v>923</v>
      </c>
      <c r="AB189" s="260" t="s">
        <v>924</v>
      </c>
      <c r="AC189" s="260" t="str">
        <f>CONCATENATE( tblNapomenaBudzetKorisnik[[#This Row],[Vrsta prihoda]], "-", tblNapomenaBudzetKorisnik[[#This Row],[Šifra budžetskog korisnika]])</f>
        <v>722472-1088001</v>
      </c>
      <c r="AE189" s="260" t="s">
        <v>273</v>
      </c>
      <c r="AF189" s="260" t="s">
        <v>1178</v>
      </c>
      <c r="AG189" s="274" t="s">
        <v>1197</v>
      </c>
      <c r="AH189" s="260" t="s">
        <v>1198</v>
      </c>
      <c r="AI189" s="260" t="str">
        <f>CONCATENATE(  tblNapomenaOpstinaKorisnik[[#This Row],[Šifra opštine]], "-", tblNapomenaOpstinaKorisnik[[#This Row],[Šifra budžetske organizacije]])</f>
        <v>011-0011400</v>
      </c>
    </row>
    <row r="190" spans="25:35" x14ac:dyDescent="0.2">
      <c r="Y190" s="260" t="s">
        <v>935</v>
      </c>
      <c r="Z190" s="260" t="s">
        <v>1154</v>
      </c>
      <c r="AA190" s="260" t="s">
        <v>928</v>
      </c>
      <c r="AB190" s="260" t="s">
        <v>929</v>
      </c>
      <c r="AC190" s="260" t="str">
        <f>CONCATENATE( tblNapomenaBudzetKorisnik[[#This Row],[Vrsta prihoda]], "-", tblNapomenaBudzetKorisnik[[#This Row],[Šifra budžetskog korisnika]])</f>
        <v>722472-1089001</v>
      </c>
      <c r="AE190" s="260" t="s">
        <v>273</v>
      </c>
      <c r="AF190" s="260" t="s">
        <v>1178</v>
      </c>
      <c r="AG190" s="274" t="s">
        <v>1199</v>
      </c>
      <c r="AH190" s="260" t="s">
        <v>1200</v>
      </c>
      <c r="AI190" s="260" t="str">
        <f>CONCATENATE(  tblNapomenaOpstinaKorisnik[[#This Row],[Šifra opštine]], "-", tblNapomenaOpstinaKorisnik[[#This Row],[Šifra budžetske organizacije]])</f>
        <v>011-0011500</v>
      </c>
    </row>
    <row r="191" spans="25:35" x14ac:dyDescent="0.2">
      <c r="Y191" s="260" t="s">
        <v>939</v>
      </c>
      <c r="Z191" s="260" t="s">
        <v>1201</v>
      </c>
      <c r="AA191" s="260" t="s">
        <v>171</v>
      </c>
      <c r="AB191" s="260" t="s">
        <v>172</v>
      </c>
      <c r="AC191" s="260" t="str">
        <f>CONCATENATE( tblNapomenaBudzetKorisnik[[#This Row],[Vrsta prihoda]], "-", tblNapomenaBudzetKorisnik[[#This Row],[Šifra budžetskog korisnika]])</f>
        <v>722481-9999999</v>
      </c>
      <c r="AE191" s="260" t="s">
        <v>273</v>
      </c>
      <c r="AF191" s="260" t="s">
        <v>1178</v>
      </c>
      <c r="AG191" s="274" t="s">
        <v>1202</v>
      </c>
      <c r="AH191" s="260" t="s">
        <v>1203</v>
      </c>
      <c r="AI191" s="260" t="str">
        <f>CONCATENATE(  tblNapomenaOpstinaKorisnik[[#This Row],[Šifra opštine]], "-", tblNapomenaOpstinaKorisnik[[#This Row],[Šifra budžetske organizacije]])</f>
        <v>011-0815035</v>
      </c>
    </row>
    <row r="192" spans="25:35" x14ac:dyDescent="0.2">
      <c r="Y192" s="260" t="s">
        <v>943</v>
      </c>
      <c r="Z192" s="260" t="s">
        <v>1204</v>
      </c>
      <c r="AA192" s="260" t="s">
        <v>171</v>
      </c>
      <c r="AB192" s="260" t="s">
        <v>172</v>
      </c>
      <c r="AC192" s="260" t="str">
        <f>CONCATENATE( tblNapomenaBudzetKorisnik[[#This Row],[Vrsta prihoda]], "-", tblNapomenaBudzetKorisnik[[#This Row],[Šifra budžetskog korisnika]])</f>
        <v>722482-9999999</v>
      </c>
      <c r="AE192" s="260" t="s">
        <v>273</v>
      </c>
      <c r="AF192" s="260" t="s">
        <v>1178</v>
      </c>
      <c r="AG192" s="274" t="s">
        <v>1205</v>
      </c>
      <c r="AH192" s="260" t="s">
        <v>1206</v>
      </c>
      <c r="AI192" s="260" t="str">
        <f>CONCATENATE(  tblNapomenaOpstinaKorisnik[[#This Row],[Šifra opštine]], "-", tblNapomenaOpstinaKorisnik[[#This Row],[Šifra budžetske organizacije]])</f>
        <v>011-0815036</v>
      </c>
    </row>
    <row r="193" spans="25:35" x14ac:dyDescent="0.2">
      <c r="Y193" s="260" t="s">
        <v>947</v>
      </c>
      <c r="Z193" s="260" t="s">
        <v>1207</v>
      </c>
      <c r="AA193" s="260" t="s">
        <v>171</v>
      </c>
      <c r="AB193" s="260" t="s">
        <v>172</v>
      </c>
      <c r="AC193" s="260" t="str">
        <f>CONCATENATE( tblNapomenaBudzetKorisnik[[#This Row],[Vrsta prihoda]], "-", tblNapomenaBudzetKorisnik[[#This Row],[Šifra budžetskog korisnika]])</f>
        <v>722483-9999999</v>
      </c>
      <c r="AE193" s="260" t="s">
        <v>273</v>
      </c>
      <c r="AF193" s="260" t="s">
        <v>1178</v>
      </c>
      <c r="AG193" s="274" t="s">
        <v>1208</v>
      </c>
      <c r="AH193" s="260" t="s">
        <v>904</v>
      </c>
      <c r="AI193" s="260" t="str">
        <f>CONCATENATE(  tblNapomenaOpstinaKorisnik[[#This Row],[Šifra opštine]], "-", tblNapomenaOpstinaKorisnik[[#This Row],[Šifra budžetske organizacije]])</f>
        <v>011-0818012</v>
      </c>
    </row>
    <row r="194" spans="25:35" x14ac:dyDescent="0.2">
      <c r="Y194" s="260" t="s">
        <v>952</v>
      </c>
      <c r="Z194" s="260" t="s">
        <v>1209</v>
      </c>
      <c r="AA194" s="260" t="s">
        <v>171</v>
      </c>
      <c r="AB194" s="260" t="s">
        <v>172</v>
      </c>
      <c r="AC194" s="260" t="str">
        <f>CONCATENATE( tblNapomenaBudzetKorisnik[[#This Row],[Vrsta prihoda]], "-", tblNapomenaBudzetKorisnik[[#This Row],[Šifra budžetskog korisnika]])</f>
        <v>722484-9999999</v>
      </c>
      <c r="AE194" s="260" t="s">
        <v>273</v>
      </c>
      <c r="AF194" s="260" t="s">
        <v>1178</v>
      </c>
      <c r="AG194" s="274" t="s">
        <v>171</v>
      </c>
      <c r="AH194" s="260" t="s">
        <v>172</v>
      </c>
      <c r="AI194" s="260" t="str">
        <f>CONCATENATE(  tblNapomenaOpstinaKorisnik[[#This Row],[Šifra opštine]], "-", tblNapomenaOpstinaKorisnik[[#This Row],[Šifra budžetske organizacije]])</f>
        <v>011-9999999</v>
      </c>
    </row>
    <row r="195" spans="25:35" x14ac:dyDescent="0.2">
      <c r="Y195" s="260" t="s">
        <v>956</v>
      </c>
      <c r="Z195" s="260" t="s">
        <v>1210</v>
      </c>
      <c r="AA195" s="260" t="s">
        <v>171</v>
      </c>
      <c r="AB195" s="260" t="s">
        <v>172</v>
      </c>
      <c r="AC195" s="260" t="str">
        <f>CONCATENATE( tblNapomenaBudzetKorisnik[[#This Row],[Vrsta prihoda]], "-", tblNapomenaBudzetKorisnik[[#This Row],[Šifra budžetskog korisnika]])</f>
        <v>722485-9999999</v>
      </c>
      <c r="AE195" s="260" t="s">
        <v>629</v>
      </c>
      <c r="AF195" s="260" t="s">
        <v>1211</v>
      </c>
      <c r="AG195" s="274" t="s">
        <v>1212</v>
      </c>
      <c r="AH195" s="260" t="s">
        <v>176</v>
      </c>
      <c r="AI195" s="260" t="str">
        <f>CONCATENATE(  tblNapomenaOpstinaKorisnik[[#This Row],[Šifra opštine]], "-", tblNapomenaOpstinaKorisnik[[#This Row],[Šifra budžetske organizacije]])</f>
        <v>012-0012110</v>
      </c>
    </row>
    <row r="196" spans="25:35" x14ac:dyDescent="0.2">
      <c r="Y196" s="260" t="s">
        <v>960</v>
      </c>
      <c r="Z196" s="260" t="s">
        <v>1213</v>
      </c>
      <c r="AA196" s="260" t="s">
        <v>171</v>
      </c>
      <c r="AB196" s="260" t="s">
        <v>172</v>
      </c>
      <c r="AC196" s="260" t="str">
        <f>CONCATENATE( tblNapomenaBudzetKorisnik[[#This Row],[Vrsta prihoda]], "-", tblNapomenaBudzetKorisnik[[#This Row],[Šifra budžetskog korisnika]])</f>
        <v>722486-9999999</v>
      </c>
      <c r="AE196" s="260" t="s">
        <v>629</v>
      </c>
      <c r="AF196" s="260" t="s">
        <v>1211</v>
      </c>
      <c r="AG196" s="274" t="s">
        <v>1214</v>
      </c>
      <c r="AH196" s="260" t="s">
        <v>931</v>
      </c>
      <c r="AI196" s="260" t="str">
        <f>CONCATENATE(  tblNapomenaOpstinaKorisnik[[#This Row],[Šifra opštine]], "-", tblNapomenaOpstinaKorisnik[[#This Row],[Šifra budžetske organizacije]])</f>
        <v>012-0012130</v>
      </c>
    </row>
    <row r="197" spans="25:35" x14ac:dyDescent="0.2">
      <c r="Y197" s="260" t="s">
        <v>964</v>
      </c>
      <c r="Z197" s="260" t="s">
        <v>1215</v>
      </c>
      <c r="AA197" s="260" t="s">
        <v>171</v>
      </c>
      <c r="AB197" s="260" t="s">
        <v>172</v>
      </c>
      <c r="AC197" s="260" t="str">
        <f>CONCATENATE( tblNapomenaBudzetKorisnik[[#This Row],[Vrsta prihoda]], "-", tblNapomenaBudzetKorisnik[[#This Row],[Šifra budžetskog korisnika]])</f>
        <v>722487-9999999</v>
      </c>
      <c r="AE197" s="260" t="s">
        <v>629</v>
      </c>
      <c r="AF197" s="260" t="s">
        <v>1211</v>
      </c>
      <c r="AG197" s="274" t="s">
        <v>1216</v>
      </c>
      <c r="AH197" s="260" t="s">
        <v>277</v>
      </c>
      <c r="AI197" s="260" t="str">
        <f>CONCATENATE(  tblNapomenaOpstinaKorisnik[[#This Row],[Šifra opštine]], "-", tblNapomenaOpstinaKorisnik[[#This Row],[Šifra budžetske organizacije]])</f>
        <v>012-0012190</v>
      </c>
    </row>
    <row r="198" spans="25:35" x14ac:dyDescent="0.2">
      <c r="Y198" s="260" t="s">
        <v>969</v>
      </c>
      <c r="Z198" s="260" t="s">
        <v>1217</v>
      </c>
      <c r="AA198" s="260" t="s">
        <v>171</v>
      </c>
      <c r="AB198" s="260" t="s">
        <v>172</v>
      </c>
      <c r="AC198" s="260" t="str">
        <f>CONCATENATE( tblNapomenaBudzetKorisnik[[#This Row],[Vrsta prihoda]], "-", tblNapomenaBudzetKorisnik[[#This Row],[Šifra budžetskog korisnika]])</f>
        <v>722488-9999999</v>
      </c>
      <c r="AE198" s="260" t="s">
        <v>629</v>
      </c>
      <c r="AF198" s="260" t="s">
        <v>1211</v>
      </c>
      <c r="AG198" s="274" t="s">
        <v>1218</v>
      </c>
      <c r="AH198" s="260" t="s">
        <v>968</v>
      </c>
      <c r="AI198" s="260" t="str">
        <f>CONCATENATE(  tblNapomenaOpstinaKorisnik[[#This Row],[Šifra opštine]], "-", tblNapomenaOpstinaKorisnik[[#This Row],[Šifra budžetske organizacije]])</f>
        <v>012-0012920</v>
      </c>
    </row>
    <row r="199" spans="25:35" x14ac:dyDescent="0.2">
      <c r="Y199" s="260" t="s">
        <v>973</v>
      </c>
      <c r="Z199" s="260" t="s">
        <v>1219</v>
      </c>
      <c r="AA199" s="260" t="s">
        <v>171</v>
      </c>
      <c r="AB199" s="260" t="s">
        <v>172</v>
      </c>
      <c r="AC199" s="260" t="str">
        <f>CONCATENATE( tblNapomenaBudzetKorisnik[[#This Row],[Vrsta prihoda]], "-", tblNapomenaBudzetKorisnik[[#This Row],[Šifra budžetskog korisnika]])</f>
        <v>722489-9999999</v>
      </c>
      <c r="AE199" s="260" t="s">
        <v>629</v>
      </c>
      <c r="AF199" s="260" t="s">
        <v>1211</v>
      </c>
      <c r="AG199" s="274" t="s">
        <v>171</v>
      </c>
      <c r="AH199" s="260" t="s">
        <v>172</v>
      </c>
      <c r="AI199" s="260" t="str">
        <f>CONCATENATE(  tblNapomenaOpstinaKorisnik[[#This Row],[Šifra opštine]], "-", tblNapomenaOpstinaKorisnik[[#This Row],[Šifra budžetske organizacije]])</f>
        <v>012-9999999</v>
      </c>
    </row>
    <row r="200" spans="25:35" x14ac:dyDescent="0.2">
      <c r="Y200" s="260" t="s">
        <v>977</v>
      </c>
      <c r="Z200" s="260" t="s">
        <v>978</v>
      </c>
      <c r="AA200" s="260" t="s">
        <v>171</v>
      </c>
      <c r="AB200" s="260" t="s">
        <v>172</v>
      </c>
      <c r="AC200" s="260" t="str">
        <f>CONCATENATE( tblNapomenaBudzetKorisnik[[#This Row],[Vrsta prihoda]], "-", tblNapomenaBudzetKorisnik[[#This Row],[Šifra budžetskog korisnika]])</f>
        <v>722491-9999999</v>
      </c>
      <c r="AE200" s="260" t="s">
        <v>284</v>
      </c>
      <c r="AF200" s="260" t="s">
        <v>1220</v>
      </c>
      <c r="AG200" s="274" t="s">
        <v>1221</v>
      </c>
      <c r="AH200" s="260" t="s">
        <v>176</v>
      </c>
      <c r="AI200" s="260" t="str">
        <f>CONCATENATE(  tblNapomenaOpstinaKorisnik[[#This Row],[Šifra opštine]], "-", tblNapomenaOpstinaKorisnik[[#This Row],[Šifra budžetske organizacije]])</f>
        <v>013-0013110</v>
      </c>
    </row>
    <row r="201" spans="25:35" x14ac:dyDescent="0.2">
      <c r="Y201" s="260" t="s">
        <v>979</v>
      </c>
      <c r="Z201" s="260" t="s">
        <v>1222</v>
      </c>
      <c r="AA201" s="260" t="s">
        <v>1223</v>
      </c>
      <c r="AB201" s="260" t="s">
        <v>1224</v>
      </c>
      <c r="AC201" s="260" t="str">
        <f>CONCATENATE( tblNapomenaBudzetKorisnik[[#This Row],[Vrsta prihoda]], "-", tblNapomenaBudzetKorisnik[[#This Row],[Šifra budžetskog korisnika]])</f>
        <v>722511-0419000</v>
      </c>
      <c r="AE201" s="260" t="s">
        <v>284</v>
      </c>
      <c r="AF201" s="260" t="s">
        <v>1220</v>
      </c>
      <c r="AG201" s="274" t="s">
        <v>1225</v>
      </c>
      <c r="AH201" s="260" t="s">
        <v>191</v>
      </c>
      <c r="AI201" s="260" t="str">
        <f>CONCATENATE(  tblNapomenaOpstinaKorisnik[[#This Row],[Šifra opštine]], "-", tblNapomenaOpstinaKorisnik[[#This Row],[Šifra budžetske organizacije]])</f>
        <v>013-0013120</v>
      </c>
    </row>
    <row r="202" spans="25:35" x14ac:dyDescent="0.2">
      <c r="Y202" s="260" t="s">
        <v>979</v>
      </c>
      <c r="Z202" s="260" t="s">
        <v>1222</v>
      </c>
      <c r="AA202" s="260" t="s">
        <v>1226</v>
      </c>
      <c r="AB202" s="260" t="s">
        <v>1227</v>
      </c>
      <c r="AC202" s="260" t="str">
        <f>CONCATENATE( tblNapomenaBudzetKorisnik[[#This Row],[Vrsta prihoda]], "-", tblNapomenaBudzetKorisnik[[#This Row],[Šifra budžetskog korisnika]])</f>
        <v>722511-0419001</v>
      </c>
      <c r="AE202" s="260" t="s">
        <v>284</v>
      </c>
      <c r="AF202" s="260" t="s">
        <v>1220</v>
      </c>
      <c r="AG202" s="274" t="s">
        <v>1228</v>
      </c>
      <c r="AH202" s="260" t="s">
        <v>747</v>
      </c>
      <c r="AI202" s="260" t="str">
        <f>CONCATENATE(  tblNapomenaOpstinaKorisnik[[#This Row],[Šifra opštine]], "-", tblNapomenaOpstinaKorisnik[[#This Row],[Šifra budžetske organizacije]])</f>
        <v>013-0013125</v>
      </c>
    </row>
    <row r="203" spans="25:35" x14ac:dyDescent="0.2">
      <c r="Y203" s="260" t="s">
        <v>979</v>
      </c>
      <c r="Z203" s="260" t="s">
        <v>1222</v>
      </c>
      <c r="AA203" s="260" t="s">
        <v>1229</v>
      </c>
      <c r="AB203" s="260" t="s">
        <v>1230</v>
      </c>
      <c r="AC203" s="260" t="str">
        <f>CONCATENATE( tblNapomenaBudzetKorisnik[[#This Row],[Vrsta prihoda]], "-", tblNapomenaBudzetKorisnik[[#This Row],[Šifra budžetskog korisnika]])</f>
        <v>722511-0419002</v>
      </c>
      <c r="AE203" s="260" t="s">
        <v>284</v>
      </c>
      <c r="AF203" s="260" t="s">
        <v>1220</v>
      </c>
      <c r="AG203" s="274" t="s">
        <v>1231</v>
      </c>
      <c r="AH203" s="260" t="s">
        <v>222</v>
      </c>
      <c r="AI203" s="260" t="str">
        <f>CONCATENATE(  tblNapomenaOpstinaKorisnik[[#This Row],[Šifra opštine]], "-", tblNapomenaOpstinaKorisnik[[#This Row],[Šifra budžetske organizacije]])</f>
        <v>013-0013130</v>
      </c>
    </row>
    <row r="204" spans="25:35" x14ac:dyDescent="0.2">
      <c r="Y204" s="260" t="s">
        <v>979</v>
      </c>
      <c r="Z204" s="260" t="s">
        <v>1222</v>
      </c>
      <c r="AA204" s="260" t="s">
        <v>1232</v>
      </c>
      <c r="AB204" s="260" t="s">
        <v>1233</v>
      </c>
      <c r="AC204" s="260" t="str">
        <f>CONCATENATE( tblNapomenaBudzetKorisnik[[#This Row],[Vrsta prihoda]], "-", tblNapomenaBudzetKorisnik[[#This Row],[Šifra budžetskog korisnika]])</f>
        <v>722511-0419003</v>
      </c>
      <c r="AE204" s="260" t="s">
        <v>284</v>
      </c>
      <c r="AF204" s="260" t="s">
        <v>1220</v>
      </c>
      <c r="AG204" s="274" t="s">
        <v>1234</v>
      </c>
      <c r="AH204" s="260" t="s">
        <v>238</v>
      </c>
      <c r="AI204" s="260" t="str">
        <f>CONCATENATE(  tblNapomenaOpstinaKorisnik[[#This Row],[Šifra opštine]], "-", tblNapomenaOpstinaKorisnik[[#This Row],[Šifra budžetske organizacije]])</f>
        <v>013-0013140</v>
      </c>
    </row>
    <row r="205" spans="25:35" x14ac:dyDescent="0.2">
      <c r="Y205" s="260" t="s">
        <v>979</v>
      </c>
      <c r="Z205" s="260" t="s">
        <v>1222</v>
      </c>
      <c r="AA205" s="260" t="s">
        <v>1235</v>
      </c>
      <c r="AB205" s="260" t="s">
        <v>1236</v>
      </c>
      <c r="AC205" s="260" t="str">
        <f>CONCATENATE( tblNapomenaBudzetKorisnik[[#This Row],[Vrsta prihoda]], "-", tblNapomenaBudzetKorisnik[[#This Row],[Šifra budžetskog korisnika]])</f>
        <v>722511-0419004</v>
      </c>
      <c r="AE205" s="260" t="s">
        <v>284</v>
      </c>
      <c r="AF205" s="260" t="s">
        <v>1220</v>
      </c>
      <c r="AG205" s="274" t="s">
        <v>1237</v>
      </c>
      <c r="AH205" s="260" t="s">
        <v>590</v>
      </c>
      <c r="AI205" s="260" t="str">
        <f>CONCATENATE(  tblNapomenaOpstinaKorisnik[[#This Row],[Šifra opštine]], "-", tblNapomenaOpstinaKorisnik[[#This Row],[Šifra budžetske organizacije]])</f>
        <v>013-0013150</v>
      </c>
    </row>
    <row r="206" spans="25:35" x14ac:dyDescent="0.2">
      <c r="Y206" s="260" t="s">
        <v>979</v>
      </c>
      <c r="Z206" s="260" t="s">
        <v>1222</v>
      </c>
      <c r="AA206" s="260" t="s">
        <v>1238</v>
      </c>
      <c r="AB206" s="260" t="s">
        <v>1239</v>
      </c>
      <c r="AC206" s="260" t="str">
        <f>CONCATENATE( tblNapomenaBudzetKorisnik[[#This Row],[Vrsta prihoda]], "-", tblNapomenaBudzetKorisnik[[#This Row],[Šifra budžetskog korisnika]])</f>
        <v>722511-0419005</v>
      </c>
      <c r="AE206" s="260" t="s">
        <v>284</v>
      </c>
      <c r="AF206" s="260" t="s">
        <v>1220</v>
      </c>
      <c r="AG206" s="274" t="s">
        <v>1240</v>
      </c>
      <c r="AH206" s="260" t="s">
        <v>1241</v>
      </c>
      <c r="AI206" s="260" t="str">
        <f>CONCATENATE(  tblNapomenaOpstinaKorisnik[[#This Row],[Šifra opštine]], "-", tblNapomenaOpstinaKorisnik[[#This Row],[Šifra budžetske organizacije]])</f>
        <v>013-0013151</v>
      </c>
    </row>
    <row r="207" spans="25:35" x14ac:dyDescent="0.2">
      <c r="Y207" s="260" t="s">
        <v>979</v>
      </c>
      <c r="Z207" s="260" t="s">
        <v>1222</v>
      </c>
      <c r="AA207" s="260" t="s">
        <v>1242</v>
      </c>
      <c r="AB207" s="260" t="s">
        <v>1243</v>
      </c>
      <c r="AC207" s="260" t="str">
        <f>CONCATENATE( tblNapomenaBudzetKorisnik[[#This Row],[Vrsta prihoda]], "-", tblNapomenaBudzetKorisnik[[#This Row],[Šifra budžetskog korisnika]])</f>
        <v>722511-0419006</v>
      </c>
      <c r="AE207" s="260" t="s">
        <v>284</v>
      </c>
      <c r="AF207" s="260" t="s">
        <v>1220</v>
      </c>
      <c r="AG207" s="274" t="s">
        <v>1244</v>
      </c>
      <c r="AH207" s="260" t="s">
        <v>1245</v>
      </c>
      <c r="AI207" s="260" t="str">
        <f>CONCATENATE(  tblNapomenaOpstinaKorisnik[[#This Row],[Šifra opštine]], "-", tblNapomenaOpstinaKorisnik[[#This Row],[Šifra budžetske organizacije]])</f>
        <v>013-0013160</v>
      </c>
    </row>
    <row r="208" spans="25:35" x14ac:dyDescent="0.2">
      <c r="Y208" s="260" t="s">
        <v>979</v>
      </c>
      <c r="Z208" s="260" t="s">
        <v>1222</v>
      </c>
      <c r="AA208" s="260" t="s">
        <v>1246</v>
      </c>
      <c r="AB208" s="260" t="s">
        <v>1247</v>
      </c>
      <c r="AC208" s="260" t="str">
        <f>CONCATENATE( tblNapomenaBudzetKorisnik[[#This Row],[Vrsta prihoda]], "-", tblNapomenaBudzetKorisnik[[#This Row],[Šifra budžetskog korisnika]])</f>
        <v>722511-0419007</v>
      </c>
      <c r="AE208" s="260" t="s">
        <v>284</v>
      </c>
      <c r="AF208" s="260" t="s">
        <v>1220</v>
      </c>
      <c r="AG208" s="274" t="s">
        <v>1248</v>
      </c>
      <c r="AH208" s="260" t="s">
        <v>277</v>
      </c>
      <c r="AI208" s="260" t="str">
        <f>CONCATENATE(  tblNapomenaOpstinaKorisnik[[#This Row],[Šifra opštine]], "-", tblNapomenaOpstinaKorisnik[[#This Row],[Šifra budžetske organizacije]])</f>
        <v>013-0013190</v>
      </c>
    </row>
    <row r="209" spans="25:35" x14ac:dyDescent="0.2">
      <c r="Y209" s="260" t="s">
        <v>979</v>
      </c>
      <c r="Z209" s="260" t="s">
        <v>1222</v>
      </c>
      <c r="AA209" s="260" t="s">
        <v>1249</v>
      </c>
      <c r="AB209" s="260" t="s">
        <v>1250</v>
      </c>
      <c r="AC209" s="260" t="str">
        <f>CONCATENATE( tblNapomenaBudzetKorisnik[[#This Row],[Vrsta prihoda]], "-", tblNapomenaBudzetKorisnik[[#This Row],[Šifra budžetskog korisnika]])</f>
        <v>722511-0818062</v>
      </c>
      <c r="AE209" s="260" t="s">
        <v>284</v>
      </c>
      <c r="AF209" s="260" t="s">
        <v>1220</v>
      </c>
      <c r="AG209" s="274" t="s">
        <v>1251</v>
      </c>
      <c r="AH209" s="260" t="s">
        <v>300</v>
      </c>
      <c r="AI209" s="260" t="str">
        <f>CONCATENATE(  tblNapomenaOpstinaKorisnik[[#This Row],[Šifra opštine]], "-", tblNapomenaOpstinaKorisnik[[#This Row],[Šifra budžetske organizacije]])</f>
        <v>013-0013200</v>
      </c>
    </row>
    <row r="210" spans="25:35" x14ac:dyDescent="0.2">
      <c r="Y210" s="260" t="s">
        <v>979</v>
      </c>
      <c r="Z210" s="260" t="s">
        <v>1222</v>
      </c>
      <c r="AA210" s="260" t="s">
        <v>1252</v>
      </c>
      <c r="AB210" s="260" t="s">
        <v>1253</v>
      </c>
      <c r="AC210" s="260" t="str">
        <f>CONCATENATE( tblNapomenaBudzetKorisnik[[#This Row],[Vrsta prihoda]], "-", tblNapomenaBudzetKorisnik[[#This Row],[Šifra budžetskog korisnika]])</f>
        <v>722511-1047001</v>
      </c>
      <c r="AE210" s="260" t="s">
        <v>284</v>
      </c>
      <c r="AF210" s="260" t="s">
        <v>1220</v>
      </c>
      <c r="AG210" s="274" t="s">
        <v>1254</v>
      </c>
      <c r="AH210" s="260" t="s">
        <v>1255</v>
      </c>
      <c r="AI210" s="260" t="str">
        <f>CONCATENATE(  tblNapomenaOpstinaKorisnik[[#This Row],[Šifra opštine]], "-", tblNapomenaOpstinaKorisnik[[#This Row],[Šifra budžetske organizacije]])</f>
        <v>013-0013300</v>
      </c>
    </row>
    <row r="211" spans="25:35" x14ac:dyDescent="0.2">
      <c r="Y211" s="260" t="s">
        <v>979</v>
      </c>
      <c r="Z211" s="260" t="s">
        <v>1222</v>
      </c>
      <c r="AA211" s="260" t="s">
        <v>1256</v>
      </c>
      <c r="AB211" s="260" t="s">
        <v>1257</v>
      </c>
      <c r="AC211" s="260" t="str">
        <f>CONCATENATE( tblNapomenaBudzetKorisnik[[#This Row],[Vrsta prihoda]], "-", tblNapomenaBudzetKorisnik[[#This Row],[Šifra budžetskog korisnika]])</f>
        <v>722511-1053001</v>
      </c>
      <c r="AE211" s="260" t="s">
        <v>284</v>
      </c>
      <c r="AF211" s="260" t="s">
        <v>1220</v>
      </c>
      <c r="AG211" s="274" t="s">
        <v>1258</v>
      </c>
      <c r="AH211" s="260" t="s">
        <v>333</v>
      </c>
      <c r="AI211" s="260" t="str">
        <f>CONCATENATE(  tblNapomenaOpstinaKorisnik[[#This Row],[Šifra opštine]], "-", tblNapomenaOpstinaKorisnik[[#This Row],[Šifra budžetske organizacije]])</f>
        <v>013-0013301</v>
      </c>
    </row>
    <row r="212" spans="25:35" x14ac:dyDescent="0.2">
      <c r="Y212" s="260" t="s">
        <v>979</v>
      </c>
      <c r="Z212" s="260" t="s">
        <v>1222</v>
      </c>
      <c r="AA212" s="260" t="s">
        <v>1259</v>
      </c>
      <c r="AB212" s="260" t="s">
        <v>1260</v>
      </c>
      <c r="AC212" s="260" t="str">
        <f>CONCATENATE( tblNapomenaBudzetKorisnik[[#This Row],[Vrsta prihoda]], "-", tblNapomenaBudzetKorisnik[[#This Row],[Šifra budžetskog korisnika]])</f>
        <v>722511-1855014</v>
      </c>
      <c r="AE212" s="260" t="s">
        <v>284</v>
      </c>
      <c r="AF212" s="260" t="s">
        <v>1220</v>
      </c>
      <c r="AG212" s="274" t="s">
        <v>1261</v>
      </c>
      <c r="AH212" s="260" t="s">
        <v>1262</v>
      </c>
      <c r="AI212" s="260" t="str">
        <f>CONCATENATE(  tblNapomenaOpstinaKorisnik[[#This Row],[Šifra opštine]], "-", tblNapomenaOpstinaKorisnik[[#This Row],[Šifra budžetske organizacije]])</f>
        <v>013-0013400</v>
      </c>
    </row>
    <row r="213" spans="25:35" x14ac:dyDescent="0.2">
      <c r="Y213" s="260" t="s">
        <v>979</v>
      </c>
      <c r="Z213" s="260" t="s">
        <v>1222</v>
      </c>
      <c r="AA213" s="260" t="s">
        <v>1263</v>
      </c>
      <c r="AB213" s="260" t="s">
        <v>1264</v>
      </c>
      <c r="AC213" s="260" t="str">
        <f>CONCATENATE( tblNapomenaBudzetKorisnik[[#This Row],[Vrsta prihoda]], "-", tblNapomenaBudzetKorisnik[[#This Row],[Šifra budžetskog korisnika]])</f>
        <v>722511-1855015</v>
      </c>
      <c r="AE213" s="260" t="s">
        <v>284</v>
      </c>
      <c r="AF213" s="260" t="s">
        <v>1220</v>
      </c>
      <c r="AG213" s="274" t="s">
        <v>1265</v>
      </c>
      <c r="AH213" s="260" t="s">
        <v>1266</v>
      </c>
      <c r="AI213" s="260" t="str">
        <f>CONCATENATE(  tblNapomenaOpstinaKorisnik[[#This Row],[Šifra opštine]], "-", tblNapomenaOpstinaKorisnik[[#This Row],[Šifra budžetske organizacije]])</f>
        <v>013-0013600</v>
      </c>
    </row>
    <row r="214" spans="25:35" x14ac:dyDescent="0.2">
      <c r="Y214" s="260" t="s">
        <v>979</v>
      </c>
      <c r="Z214" s="260" t="s">
        <v>1222</v>
      </c>
      <c r="AA214" s="260" t="s">
        <v>1267</v>
      </c>
      <c r="AB214" s="260" t="s">
        <v>1268</v>
      </c>
      <c r="AC214" s="260" t="str">
        <f>CONCATENATE( tblNapomenaBudzetKorisnik[[#This Row],[Vrsta prihoda]], "-", tblNapomenaBudzetKorisnik[[#This Row],[Šifra budžetskog korisnika]])</f>
        <v>722511-3710001</v>
      </c>
      <c r="AE214" s="260" t="s">
        <v>284</v>
      </c>
      <c r="AF214" s="260" t="s">
        <v>1220</v>
      </c>
      <c r="AG214" s="274" t="s">
        <v>1269</v>
      </c>
      <c r="AH214" s="260" t="s">
        <v>1270</v>
      </c>
      <c r="AI214" s="260" t="str">
        <f>CONCATENATE(  tblNapomenaOpstinaKorisnik[[#This Row],[Šifra opštine]], "-", tblNapomenaOpstinaKorisnik[[#This Row],[Šifra budžetske organizacije]])</f>
        <v>013-0013920</v>
      </c>
    </row>
    <row r="215" spans="25:35" x14ac:dyDescent="0.2">
      <c r="Y215" s="260" t="s">
        <v>979</v>
      </c>
      <c r="Z215" s="260" t="s">
        <v>1222</v>
      </c>
      <c r="AA215" s="260" t="s">
        <v>1271</v>
      </c>
      <c r="AB215" s="260" t="s">
        <v>1272</v>
      </c>
      <c r="AC215" s="260" t="str">
        <f>CONCATENATE( tblNapomenaBudzetKorisnik[[#This Row],[Vrsta prihoda]], "-", tblNapomenaBudzetKorisnik[[#This Row],[Šifra budžetskog korisnika]])</f>
        <v>722511-0101001</v>
      </c>
      <c r="AE215" s="260" t="s">
        <v>284</v>
      </c>
      <c r="AF215" s="260" t="s">
        <v>1220</v>
      </c>
      <c r="AG215" s="274" t="s">
        <v>1273</v>
      </c>
      <c r="AH215" s="260" t="s">
        <v>1274</v>
      </c>
      <c r="AI215" s="260" t="str">
        <f>CONCATENATE(  tblNapomenaOpstinaKorisnik[[#This Row],[Šifra opštine]], "-", tblNapomenaOpstinaKorisnik[[#This Row],[Šifra budžetske organizacije]])</f>
        <v>013-0815053</v>
      </c>
    </row>
    <row r="216" spans="25:35" x14ac:dyDescent="0.2">
      <c r="Y216" s="260" t="s">
        <v>979</v>
      </c>
      <c r="Z216" s="260" t="s">
        <v>1222</v>
      </c>
      <c r="AA216" s="260" t="s">
        <v>1275</v>
      </c>
      <c r="AB216" s="260" t="s">
        <v>1276</v>
      </c>
      <c r="AC216" s="260" t="str">
        <f>CONCATENATE( tblNapomenaBudzetKorisnik[[#This Row],[Vrsta prihoda]], "-", tblNapomenaBudzetKorisnik[[#This Row],[Šifra budžetskog korisnika]])</f>
        <v>722511-0202001</v>
      </c>
      <c r="AE216" s="260" t="s">
        <v>284</v>
      </c>
      <c r="AF216" s="260" t="s">
        <v>1220</v>
      </c>
      <c r="AG216" s="274" t="s">
        <v>1277</v>
      </c>
      <c r="AH216" s="260" t="s">
        <v>1278</v>
      </c>
      <c r="AI216" s="260" t="str">
        <f>CONCATENATE(  tblNapomenaOpstinaKorisnik[[#This Row],[Šifra opštine]], "-", tblNapomenaOpstinaKorisnik[[#This Row],[Šifra budžetske organizacije]])</f>
        <v>013-0818040</v>
      </c>
    </row>
    <row r="217" spans="25:35" x14ac:dyDescent="0.2">
      <c r="Y217" s="260" t="s">
        <v>979</v>
      </c>
      <c r="Z217" s="260" t="s">
        <v>1222</v>
      </c>
      <c r="AA217" s="260" t="s">
        <v>1279</v>
      </c>
      <c r="AB217" s="260" t="s">
        <v>1280</v>
      </c>
      <c r="AC217" s="260" t="str">
        <f>CONCATENATE( tblNapomenaBudzetKorisnik[[#This Row],[Vrsta prihoda]], "-", tblNapomenaBudzetKorisnik[[#This Row],[Šifra budžetskog korisnika]])</f>
        <v>722511-0204001</v>
      </c>
      <c r="AE217" s="260" t="s">
        <v>284</v>
      </c>
      <c r="AF217" s="260" t="s">
        <v>1220</v>
      </c>
      <c r="AG217" s="274" t="s">
        <v>171</v>
      </c>
      <c r="AH217" s="260" t="s">
        <v>172</v>
      </c>
      <c r="AI217" s="260" t="str">
        <f>CONCATENATE(  tblNapomenaOpstinaKorisnik[[#This Row],[Šifra opštine]], "-", tblNapomenaOpstinaKorisnik[[#This Row],[Šifra budžetske organizacije]])</f>
        <v>013-9999999</v>
      </c>
    </row>
    <row r="218" spans="25:35" x14ac:dyDescent="0.2">
      <c r="Y218" s="260" t="s">
        <v>979</v>
      </c>
      <c r="Z218" s="260" t="s">
        <v>1222</v>
      </c>
      <c r="AA218" s="260" t="s">
        <v>1281</v>
      </c>
      <c r="AB218" s="260" t="s">
        <v>1282</v>
      </c>
      <c r="AC218" s="260" t="str">
        <f>CONCATENATE( tblNapomenaBudzetKorisnik[[#This Row],[Vrsta prihoda]], "-", tblNapomenaBudzetKorisnik[[#This Row],[Šifra budžetskog korisnika]])</f>
        <v>722511-1546006</v>
      </c>
      <c r="AE218" s="260" t="s">
        <v>296</v>
      </c>
      <c r="AF218" s="260" t="s">
        <v>1283</v>
      </c>
      <c r="AG218" s="274" t="s">
        <v>1284</v>
      </c>
      <c r="AH218" s="260" t="s">
        <v>1059</v>
      </c>
      <c r="AI218" s="260" t="str">
        <f>CONCATENATE(  tblNapomenaOpstinaKorisnik[[#This Row],[Šifra opštine]], "-", tblNapomenaOpstinaKorisnik[[#This Row],[Šifra budžetske organizacije]])</f>
        <v>015-0015110</v>
      </c>
    </row>
    <row r="219" spans="25:35" x14ac:dyDescent="0.2">
      <c r="Y219" s="260" t="s">
        <v>979</v>
      </c>
      <c r="Z219" s="260" t="s">
        <v>1222</v>
      </c>
      <c r="AA219" s="260" t="s">
        <v>1285</v>
      </c>
      <c r="AB219" s="260" t="s">
        <v>1286</v>
      </c>
      <c r="AC219" s="260" t="str">
        <f>CONCATENATE( tblNapomenaBudzetKorisnik[[#This Row],[Vrsta prihoda]], "-", tblNapomenaBudzetKorisnik[[#This Row],[Šifra budžetskog korisnika]])</f>
        <v>722511-1054001</v>
      </c>
      <c r="AE219" s="260" t="s">
        <v>296</v>
      </c>
      <c r="AF219" s="260" t="s">
        <v>1283</v>
      </c>
      <c r="AG219" s="274" t="s">
        <v>1287</v>
      </c>
      <c r="AH219" s="260" t="s">
        <v>1288</v>
      </c>
      <c r="AI219" s="260" t="str">
        <f>CONCATENATE(  tblNapomenaOpstinaKorisnik[[#This Row],[Šifra opštine]], "-", tblNapomenaOpstinaKorisnik[[#This Row],[Šifra budžetske organizacije]])</f>
        <v>015-0015125</v>
      </c>
    </row>
    <row r="220" spans="25:35" x14ac:dyDescent="0.2">
      <c r="Y220" s="260" t="s">
        <v>979</v>
      </c>
      <c r="Z220" s="260" t="s">
        <v>1222</v>
      </c>
      <c r="AA220" s="260" t="s">
        <v>1289</v>
      </c>
      <c r="AB220" s="260" t="s">
        <v>1290</v>
      </c>
      <c r="AC220" s="260" t="str">
        <f>CONCATENATE( tblNapomenaBudzetKorisnik[[#This Row],[Vrsta prihoda]], "-", tblNapomenaBudzetKorisnik[[#This Row],[Šifra budžetskog korisnika]])</f>
        <v>722511-1055001</v>
      </c>
      <c r="AE220" s="260" t="s">
        <v>296</v>
      </c>
      <c r="AF220" s="260" t="s">
        <v>1283</v>
      </c>
      <c r="AG220" s="274" t="s">
        <v>1291</v>
      </c>
      <c r="AH220" s="260" t="s">
        <v>222</v>
      </c>
      <c r="AI220" s="260" t="str">
        <f>CONCATENATE(  tblNapomenaOpstinaKorisnik[[#This Row],[Šifra opštine]], "-", tblNapomenaOpstinaKorisnik[[#This Row],[Šifra budžetske organizacije]])</f>
        <v>015-0015130</v>
      </c>
    </row>
    <row r="221" spans="25:35" x14ac:dyDescent="0.2">
      <c r="Y221" s="260" t="s">
        <v>979</v>
      </c>
      <c r="Z221" s="260" t="s">
        <v>1222</v>
      </c>
      <c r="AA221" s="260" t="s">
        <v>1292</v>
      </c>
      <c r="AB221" s="260" t="s">
        <v>1293</v>
      </c>
      <c r="AC221" s="260" t="str">
        <f>CONCATENATE( tblNapomenaBudzetKorisnik[[#This Row],[Vrsta prihoda]], "-", tblNapomenaBudzetKorisnik[[#This Row],[Šifra budžetskog korisnika]])</f>
        <v>722511-1056001</v>
      </c>
      <c r="AE221" s="260" t="s">
        <v>296</v>
      </c>
      <c r="AF221" s="260" t="s">
        <v>1283</v>
      </c>
      <c r="AG221" s="274" t="s">
        <v>1294</v>
      </c>
      <c r="AH221" s="260" t="s">
        <v>238</v>
      </c>
      <c r="AI221" s="260" t="str">
        <f>CONCATENATE(  tblNapomenaOpstinaKorisnik[[#This Row],[Šifra opštine]], "-", tblNapomenaOpstinaKorisnik[[#This Row],[Šifra budžetske organizacije]])</f>
        <v>015-0015140</v>
      </c>
    </row>
    <row r="222" spans="25:35" x14ac:dyDescent="0.2">
      <c r="Y222" s="260" t="s">
        <v>979</v>
      </c>
      <c r="Z222" s="260" t="s">
        <v>1222</v>
      </c>
      <c r="AA222" s="260" t="s">
        <v>1295</v>
      </c>
      <c r="AB222" s="260" t="s">
        <v>1296</v>
      </c>
      <c r="AC222" s="260" t="str">
        <f>CONCATENATE( tblNapomenaBudzetKorisnik[[#This Row],[Vrsta prihoda]], "-", tblNapomenaBudzetKorisnik[[#This Row],[Šifra budžetskog korisnika]])</f>
        <v>722511-1057001</v>
      </c>
      <c r="AE222" s="260" t="s">
        <v>296</v>
      </c>
      <c r="AF222" s="260" t="s">
        <v>1283</v>
      </c>
      <c r="AG222" s="274" t="s">
        <v>1297</v>
      </c>
      <c r="AH222" s="260" t="s">
        <v>253</v>
      </c>
      <c r="AI222" s="260" t="str">
        <f>CONCATENATE(  tblNapomenaOpstinaKorisnik[[#This Row],[Šifra opštine]], "-", tblNapomenaOpstinaKorisnik[[#This Row],[Šifra budžetske organizacije]])</f>
        <v>015-0015150</v>
      </c>
    </row>
    <row r="223" spans="25:35" x14ac:dyDescent="0.2">
      <c r="Y223" s="260" t="s">
        <v>979</v>
      </c>
      <c r="Z223" s="260" t="s">
        <v>1222</v>
      </c>
      <c r="AA223" s="260" t="s">
        <v>1298</v>
      </c>
      <c r="AB223" s="260" t="s">
        <v>1299</v>
      </c>
      <c r="AC223" s="260" t="str">
        <f>CONCATENATE( tblNapomenaBudzetKorisnik[[#This Row],[Vrsta prihoda]], "-", tblNapomenaBudzetKorisnik[[#This Row],[Šifra budžetskog korisnika]])</f>
        <v>722511-1058001</v>
      </c>
      <c r="AE223" s="260" t="s">
        <v>296</v>
      </c>
      <c r="AF223" s="260" t="s">
        <v>1283</v>
      </c>
      <c r="AG223" s="274" t="s">
        <v>1300</v>
      </c>
      <c r="AH223" s="260" t="s">
        <v>1245</v>
      </c>
      <c r="AI223" s="260" t="str">
        <f>CONCATENATE(  tblNapomenaOpstinaKorisnik[[#This Row],[Šifra opštine]], "-", tblNapomenaOpstinaKorisnik[[#This Row],[Šifra budžetske organizacije]])</f>
        <v>015-0015160</v>
      </c>
    </row>
    <row r="224" spans="25:35" x14ac:dyDescent="0.2">
      <c r="Y224" s="260" t="s">
        <v>979</v>
      </c>
      <c r="Z224" s="260" t="s">
        <v>1222</v>
      </c>
      <c r="AA224" s="260" t="s">
        <v>1301</v>
      </c>
      <c r="AB224" s="260" t="s">
        <v>1302</v>
      </c>
      <c r="AC224" s="260" t="str">
        <f>CONCATENATE( tblNapomenaBudzetKorisnik[[#This Row],[Vrsta prihoda]], "-", tblNapomenaBudzetKorisnik[[#This Row],[Šifra budžetskog korisnika]])</f>
        <v>722511-0304001</v>
      </c>
      <c r="AE224" s="260" t="s">
        <v>296</v>
      </c>
      <c r="AF224" s="260" t="s">
        <v>1283</v>
      </c>
      <c r="AG224" s="274" t="s">
        <v>1303</v>
      </c>
      <c r="AH224" s="260" t="s">
        <v>277</v>
      </c>
      <c r="AI224" s="260" t="str">
        <f>CONCATENATE(  tblNapomenaOpstinaKorisnik[[#This Row],[Šifra opštine]], "-", tblNapomenaOpstinaKorisnik[[#This Row],[Šifra budžetske organizacije]])</f>
        <v>015-0015190</v>
      </c>
    </row>
    <row r="225" spans="25:35" x14ac:dyDescent="0.2">
      <c r="Y225" s="260" t="s">
        <v>979</v>
      </c>
      <c r="Z225" s="260" t="s">
        <v>1222</v>
      </c>
      <c r="AA225" s="260" t="s">
        <v>1304</v>
      </c>
      <c r="AB225" s="260" t="s">
        <v>1305</v>
      </c>
      <c r="AC225" s="260" t="str">
        <f>CONCATENATE( tblNapomenaBudzetKorisnik[[#This Row],[Vrsta prihoda]], "-", tblNapomenaBudzetKorisnik[[#This Row],[Šifra budžetskog korisnika]])</f>
        <v>722511-0405001</v>
      </c>
      <c r="AE225" s="260" t="s">
        <v>296</v>
      </c>
      <c r="AF225" s="260" t="s">
        <v>1283</v>
      </c>
      <c r="AG225" s="274" t="s">
        <v>1306</v>
      </c>
      <c r="AH225" s="260" t="s">
        <v>300</v>
      </c>
      <c r="AI225" s="260" t="str">
        <f>CONCATENATE(  tblNapomenaOpstinaKorisnik[[#This Row],[Šifra opštine]], "-", tblNapomenaOpstinaKorisnik[[#This Row],[Šifra budžetske organizacije]])</f>
        <v>015-0015200</v>
      </c>
    </row>
    <row r="226" spans="25:35" x14ac:dyDescent="0.2">
      <c r="Y226" s="260" t="s">
        <v>979</v>
      </c>
      <c r="Z226" s="260" t="s">
        <v>1222</v>
      </c>
      <c r="AA226" s="260" t="s">
        <v>1307</v>
      </c>
      <c r="AB226" s="260" t="s">
        <v>1308</v>
      </c>
      <c r="AC226" s="260" t="str">
        <f>CONCATENATE( tblNapomenaBudzetKorisnik[[#This Row],[Vrsta prihoda]], "-", tblNapomenaBudzetKorisnik[[#This Row],[Šifra budžetskog korisnika]])</f>
        <v>722511-0407001</v>
      </c>
      <c r="AE226" s="260" t="s">
        <v>296</v>
      </c>
      <c r="AF226" s="260" t="s">
        <v>1283</v>
      </c>
      <c r="AG226" s="274" t="s">
        <v>1309</v>
      </c>
      <c r="AH226" s="260" t="s">
        <v>1310</v>
      </c>
      <c r="AI226" s="260" t="str">
        <f>CONCATENATE(  tblNapomenaOpstinaKorisnik[[#This Row],[Šifra opštine]], "-", tblNapomenaOpstinaKorisnik[[#This Row],[Šifra budžetske organizacije]])</f>
        <v>015-0015300</v>
      </c>
    </row>
    <row r="227" spans="25:35" x14ac:dyDescent="0.2">
      <c r="Y227" s="260" t="s">
        <v>979</v>
      </c>
      <c r="Z227" s="260" t="s">
        <v>1222</v>
      </c>
      <c r="AA227" s="260" t="s">
        <v>1311</v>
      </c>
      <c r="AB227" s="260" t="s">
        <v>1312</v>
      </c>
      <c r="AC227" s="260" t="str">
        <f>CONCATENATE( tblNapomenaBudzetKorisnik[[#This Row],[Vrsta prihoda]], "-", tblNapomenaBudzetKorisnik[[#This Row],[Šifra budžetskog korisnika]])</f>
        <v>722511-0411001</v>
      </c>
      <c r="AE227" s="260" t="s">
        <v>296</v>
      </c>
      <c r="AF227" s="260" t="s">
        <v>1283</v>
      </c>
      <c r="AG227" s="274" t="s">
        <v>1313</v>
      </c>
      <c r="AH227" s="260" t="s">
        <v>333</v>
      </c>
      <c r="AI227" s="260" t="str">
        <f>CONCATENATE(  tblNapomenaOpstinaKorisnik[[#This Row],[Šifra opštine]], "-", tblNapomenaOpstinaKorisnik[[#This Row],[Šifra budžetske organizacije]])</f>
        <v>015-0015301</v>
      </c>
    </row>
    <row r="228" spans="25:35" x14ac:dyDescent="0.2">
      <c r="Y228" s="260" t="s">
        <v>979</v>
      </c>
      <c r="Z228" s="260" t="s">
        <v>1222</v>
      </c>
      <c r="AA228" s="260" t="s">
        <v>1314</v>
      </c>
      <c r="AB228" s="260" t="s">
        <v>1315</v>
      </c>
      <c r="AC228" s="260" t="str">
        <f>CONCATENATE( tblNapomenaBudzetKorisnik[[#This Row],[Vrsta prihoda]], "-", tblNapomenaBudzetKorisnik[[#This Row],[Šifra budžetskog korisnika]])</f>
        <v>722511-0413001</v>
      </c>
      <c r="AE228" s="260" t="s">
        <v>296</v>
      </c>
      <c r="AF228" s="260" t="s">
        <v>1283</v>
      </c>
      <c r="AG228" s="274" t="s">
        <v>1316</v>
      </c>
      <c r="AH228" s="260" t="s">
        <v>1317</v>
      </c>
      <c r="AI228" s="260" t="str">
        <f>CONCATENATE(  tblNapomenaOpstinaKorisnik[[#This Row],[Šifra opštine]], "-", tblNapomenaOpstinaKorisnik[[#This Row],[Šifra budžetske organizacije]])</f>
        <v>015-0015400</v>
      </c>
    </row>
    <row r="229" spans="25:35" x14ac:dyDescent="0.2">
      <c r="Y229" s="260" t="s">
        <v>979</v>
      </c>
      <c r="Z229" s="260" t="s">
        <v>1222</v>
      </c>
      <c r="AA229" s="260" t="s">
        <v>1318</v>
      </c>
      <c r="AB229" s="260" t="s">
        <v>1319</v>
      </c>
      <c r="AC229" s="260" t="str">
        <f>CONCATENATE( tblNapomenaBudzetKorisnik[[#This Row],[Vrsta prihoda]], "-", tblNapomenaBudzetKorisnik[[#This Row],[Šifra budžetskog korisnika]])</f>
        <v>722511-0414001</v>
      </c>
      <c r="AE229" s="260" t="s">
        <v>296</v>
      </c>
      <c r="AF229" s="260" t="s">
        <v>1283</v>
      </c>
      <c r="AG229" s="274" t="s">
        <v>1320</v>
      </c>
      <c r="AH229" s="260" t="s">
        <v>1321</v>
      </c>
      <c r="AI229" s="260" t="str">
        <f>CONCATENATE(  tblNapomenaOpstinaKorisnik[[#This Row],[Šifra opštine]], "-", tblNapomenaOpstinaKorisnik[[#This Row],[Šifra budžetske organizacije]])</f>
        <v>015-0015600</v>
      </c>
    </row>
    <row r="230" spans="25:35" x14ac:dyDescent="0.2">
      <c r="Y230" s="260" t="s">
        <v>979</v>
      </c>
      <c r="Z230" s="260" t="s">
        <v>1222</v>
      </c>
      <c r="AA230" s="260" t="s">
        <v>1322</v>
      </c>
      <c r="AB230" s="260" t="s">
        <v>1323</v>
      </c>
      <c r="AC230" s="260" t="str">
        <f>CONCATENATE( tblNapomenaBudzetKorisnik[[#This Row],[Vrsta prihoda]], "-", tblNapomenaBudzetKorisnik[[#This Row],[Šifra budžetskog korisnika]])</f>
        <v>722511-0416001</v>
      </c>
      <c r="AE230" s="260" t="s">
        <v>296</v>
      </c>
      <c r="AF230" s="260" t="s">
        <v>1283</v>
      </c>
      <c r="AG230" s="274" t="s">
        <v>1324</v>
      </c>
      <c r="AH230" s="260" t="s">
        <v>1325</v>
      </c>
      <c r="AI230" s="260" t="str">
        <f>CONCATENATE(  tblNapomenaOpstinaKorisnik[[#This Row],[Šifra opštine]], "-", tblNapomenaOpstinaKorisnik[[#This Row],[Šifra budžetske organizacije]])</f>
        <v>015-0815067</v>
      </c>
    </row>
    <row r="231" spans="25:35" x14ac:dyDescent="0.2">
      <c r="Y231" s="260" t="s">
        <v>979</v>
      </c>
      <c r="Z231" s="260" t="s">
        <v>1222</v>
      </c>
      <c r="AA231" s="260" t="s">
        <v>1326</v>
      </c>
      <c r="AB231" s="260" t="s">
        <v>1327</v>
      </c>
      <c r="AC231" s="260" t="str">
        <f>CONCATENATE( tblNapomenaBudzetKorisnik[[#This Row],[Vrsta prihoda]], "-", tblNapomenaBudzetKorisnik[[#This Row],[Šifra budžetskog korisnika]])</f>
        <v>722511-0417001</v>
      </c>
      <c r="AE231" s="260" t="s">
        <v>296</v>
      </c>
      <c r="AF231" s="260" t="s">
        <v>1283</v>
      </c>
      <c r="AG231" s="274" t="s">
        <v>1328</v>
      </c>
      <c r="AH231" s="260" t="s">
        <v>1329</v>
      </c>
      <c r="AI231" s="260" t="str">
        <f>CONCATENATE(  tblNapomenaOpstinaKorisnik[[#This Row],[Šifra opštine]], "-", tblNapomenaOpstinaKorisnik[[#This Row],[Šifra budžetske organizacije]])</f>
        <v>015-0818022</v>
      </c>
    </row>
    <row r="232" spans="25:35" x14ac:dyDescent="0.2">
      <c r="Y232" s="260" t="s">
        <v>979</v>
      </c>
      <c r="Z232" s="260" t="s">
        <v>1222</v>
      </c>
      <c r="AA232" s="260" t="s">
        <v>1330</v>
      </c>
      <c r="AB232" s="260" t="s">
        <v>1331</v>
      </c>
      <c r="AC232" s="260" t="str">
        <f>CONCATENATE( tblNapomenaBudzetKorisnik[[#This Row],[Vrsta prihoda]], "-", tblNapomenaBudzetKorisnik[[#This Row],[Šifra budžetskog korisnika]])</f>
        <v>722511-0712100</v>
      </c>
      <c r="AE232" s="260" t="s">
        <v>296</v>
      </c>
      <c r="AF232" s="260" t="s">
        <v>1283</v>
      </c>
      <c r="AG232" s="274" t="s">
        <v>171</v>
      </c>
      <c r="AH232" s="260" t="s">
        <v>172</v>
      </c>
      <c r="AI232" s="260" t="str">
        <f>CONCATENATE(  tblNapomenaOpstinaKorisnik[[#This Row],[Šifra opštine]], "-", tblNapomenaOpstinaKorisnik[[#This Row],[Šifra budžetske organizacije]])</f>
        <v>015-9999999</v>
      </c>
    </row>
    <row r="233" spans="25:35" x14ac:dyDescent="0.2">
      <c r="Y233" s="260" t="s">
        <v>979</v>
      </c>
      <c r="Z233" s="260" t="s">
        <v>1222</v>
      </c>
      <c r="AA233" s="260" t="s">
        <v>1332</v>
      </c>
      <c r="AB233" s="260" t="s">
        <v>1333</v>
      </c>
      <c r="AC233" s="260" t="str">
        <f>CONCATENATE( tblNapomenaBudzetKorisnik[[#This Row],[Vrsta prihoda]], "-", tblNapomenaBudzetKorisnik[[#This Row],[Šifra budžetskog korisnika]])</f>
        <v>722511-0712101</v>
      </c>
      <c r="AE233" s="260" t="s">
        <v>642</v>
      </c>
      <c r="AF233" s="260" t="s">
        <v>1334</v>
      </c>
      <c r="AG233" s="274" t="s">
        <v>1335</v>
      </c>
      <c r="AH233" s="260" t="s">
        <v>176</v>
      </c>
      <c r="AI233" s="260" t="str">
        <f>CONCATENATE(  tblNapomenaOpstinaKorisnik[[#This Row],[Šifra opštine]], "-", tblNapomenaOpstinaKorisnik[[#This Row],[Šifra budžetske organizacije]])</f>
        <v>023-0023110</v>
      </c>
    </row>
    <row r="234" spans="25:35" x14ac:dyDescent="0.2">
      <c r="Y234" s="260" t="s">
        <v>979</v>
      </c>
      <c r="Z234" s="260" t="s">
        <v>1222</v>
      </c>
      <c r="AA234" s="260" t="s">
        <v>1336</v>
      </c>
      <c r="AB234" s="260" t="s">
        <v>1337</v>
      </c>
      <c r="AC234" s="260" t="str">
        <f>CONCATENATE( tblNapomenaBudzetKorisnik[[#This Row],[Vrsta prihoda]], "-", tblNapomenaBudzetKorisnik[[#This Row],[Šifra budžetskog korisnika]])</f>
        <v>722511-0712102</v>
      </c>
      <c r="AE234" s="260" t="s">
        <v>642</v>
      </c>
      <c r="AF234" s="260" t="s">
        <v>1334</v>
      </c>
      <c r="AG234" s="274" t="s">
        <v>1338</v>
      </c>
      <c r="AH234" s="260" t="s">
        <v>931</v>
      </c>
      <c r="AI234" s="260" t="str">
        <f>CONCATENATE(  tblNapomenaOpstinaKorisnik[[#This Row],[Šifra opštine]], "-", tblNapomenaOpstinaKorisnik[[#This Row],[Šifra budžetske organizacije]])</f>
        <v>023-0023130</v>
      </c>
    </row>
    <row r="235" spans="25:35" x14ac:dyDescent="0.2">
      <c r="Y235" s="260" t="s">
        <v>979</v>
      </c>
      <c r="Z235" s="260" t="s">
        <v>1222</v>
      </c>
      <c r="AA235" s="260" t="s">
        <v>1339</v>
      </c>
      <c r="AB235" s="260" t="s">
        <v>1340</v>
      </c>
      <c r="AC235" s="260" t="str">
        <f>CONCATENATE( tblNapomenaBudzetKorisnik[[#This Row],[Vrsta prihoda]], "-", tblNapomenaBudzetKorisnik[[#This Row],[Šifra budžetskog korisnika]])</f>
        <v>722511-0712103</v>
      </c>
      <c r="AE235" s="260" t="s">
        <v>642</v>
      </c>
      <c r="AF235" s="260" t="s">
        <v>1334</v>
      </c>
      <c r="AG235" s="274" t="s">
        <v>1341</v>
      </c>
      <c r="AH235" s="260" t="s">
        <v>277</v>
      </c>
      <c r="AI235" s="260" t="str">
        <f>CONCATENATE(  tblNapomenaOpstinaKorisnik[[#This Row],[Šifra opštine]], "-", tblNapomenaOpstinaKorisnik[[#This Row],[Šifra budžetske organizacije]])</f>
        <v>023-0023190</v>
      </c>
    </row>
    <row r="236" spans="25:35" x14ac:dyDescent="0.2">
      <c r="Y236" s="260" t="s">
        <v>979</v>
      </c>
      <c r="Z236" s="260" t="s">
        <v>1222</v>
      </c>
      <c r="AA236" s="260" t="s">
        <v>1342</v>
      </c>
      <c r="AB236" s="260" t="s">
        <v>1343</v>
      </c>
      <c r="AC236" s="260" t="str">
        <f>CONCATENATE( tblNapomenaBudzetKorisnik[[#This Row],[Vrsta prihoda]], "-", tblNapomenaBudzetKorisnik[[#This Row],[Šifra budžetskog korisnika]])</f>
        <v>722511-0712104</v>
      </c>
      <c r="AE236" s="260" t="s">
        <v>642</v>
      </c>
      <c r="AF236" s="260" t="s">
        <v>1334</v>
      </c>
      <c r="AG236" s="274" t="s">
        <v>1344</v>
      </c>
      <c r="AH236" s="260" t="s">
        <v>1345</v>
      </c>
      <c r="AI236" s="260" t="str">
        <f>CONCATENATE(  tblNapomenaOpstinaKorisnik[[#This Row],[Šifra opštine]], "-", tblNapomenaOpstinaKorisnik[[#This Row],[Šifra budžetske organizacije]])</f>
        <v>023-0023200</v>
      </c>
    </row>
    <row r="237" spans="25:35" x14ac:dyDescent="0.2">
      <c r="Y237" s="260" t="s">
        <v>979</v>
      </c>
      <c r="Z237" s="260" t="s">
        <v>1222</v>
      </c>
      <c r="AA237" s="260" t="s">
        <v>1346</v>
      </c>
      <c r="AB237" s="260" t="s">
        <v>1347</v>
      </c>
      <c r="AC237" s="260" t="str">
        <f>CONCATENATE( tblNapomenaBudzetKorisnik[[#This Row],[Vrsta prihoda]], "-", tblNapomenaBudzetKorisnik[[#This Row],[Šifra budžetskog korisnika]])</f>
        <v>722511-0712107</v>
      </c>
      <c r="AE237" s="260" t="s">
        <v>642</v>
      </c>
      <c r="AF237" s="260" t="s">
        <v>1334</v>
      </c>
      <c r="AG237" s="274" t="s">
        <v>1348</v>
      </c>
      <c r="AH237" s="260" t="s">
        <v>676</v>
      </c>
      <c r="AI237" s="260" t="str">
        <f>CONCATENATE(  tblNapomenaOpstinaKorisnik[[#This Row],[Šifra opštine]], "-", tblNapomenaOpstinaKorisnik[[#This Row],[Šifra budžetske organizacije]])</f>
        <v>023-0023300</v>
      </c>
    </row>
    <row r="238" spans="25:35" x14ac:dyDescent="0.2">
      <c r="Y238" s="260" t="s">
        <v>979</v>
      </c>
      <c r="Z238" s="260" t="s">
        <v>1222</v>
      </c>
      <c r="AA238" s="260" t="s">
        <v>1349</v>
      </c>
      <c r="AB238" s="260" t="s">
        <v>1350</v>
      </c>
      <c r="AC238" s="260" t="str">
        <f>CONCATENATE( tblNapomenaBudzetKorisnik[[#This Row],[Vrsta prihoda]], "-", tblNapomenaBudzetKorisnik[[#This Row],[Šifra budžetskog korisnika]])</f>
        <v>722511-0712108</v>
      </c>
      <c r="AE238" s="260" t="s">
        <v>642</v>
      </c>
      <c r="AF238" s="260" t="s">
        <v>1334</v>
      </c>
      <c r="AG238" s="274" t="s">
        <v>1351</v>
      </c>
      <c r="AH238" s="260" t="s">
        <v>1352</v>
      </c>
      <c r="AI238" s="260" t="str">
        <f>CONCATENATE(  tblNapomenaOpstinaKorisnik[[#This Row],[Šifra opštine]], "-", tblNapomenaOpstinaKorisnik[[#This Row],[Šifra budžetske organizacije]])</f>
        <v>023-0023400</v>
      </c>
    </row>
    <row r="239" spans="25:35" x14ac:dyDescent="0.2">
      <c r="Y239" s="260" t="s">
        <v>979</v>
      </c>
      <c r="Z239" s="260" t="s">
        <v>1222</v>
      </c>
      <c r="AA239" s="260" t="s">
        <v>1353</v>
      </c>
      <c r="AB239" s="260" t="s">
        <v>1354</v>
      </c>
      <c r="AC239" s="260" t="str">
        <f>CONCATENATE( tblNapomenaBudzetKorisnik[[#This Row],[Vrsta prihoda]], "-", tblNapomenaBudzetKorisnik[[#This Row],[Šifra budžetskog korisnika]])</f>
        <v>722511-0712109</v>
      </c>
      <c r="AE239" s="260" t="s">
        <v>642</v>
      </c>
      <c r="AF239" s="260" t="s">
        <v>1334</v>
      </c>
      <c r="AG239" s="274" t="s">
        <v>1355</v>
      </c>
      <c r="AH239" s="260" t="s">
        <v>1356</v>
      </c>
      <c r="AI239" s="260" t="str">
        <f>CONCATENATE(  tblNapomenaOpstinaKorisnik[[#This Row],[Šifra opštine]], "-", tblNapomenaOpstinaKorisnik[[#This Row],[Šifra budžetske organizacije]])</f>
        <v>023-0023500</v>
      </c>
    </row>
    <row r="240" spans="25:35" x14ac:dyDescent="0.2">
      <c r="Y240" s="260" t="s">
        <v>979</v>
      </c>
      <c r="Z240" s="260" t="s">
        <v>1222</v>
      </c>
      <c r="AA240" s="260" t="s">
        <v>1357</v>
      </c>
      <c r="AB240" s="260" t="s">
        <v>1358</v>
      </c>
      <c r="AC240" s="260" t="str">
        <f>CONCATENATE( tblNapomenaBudzetKorisnik[[#This Row],[Vrsta prihoda]], "-", tblNapomenaBudzetKorisnik[[#This Row],[Šifra budžetskog korisnika]])</f>
        <v>722511-0712110</v>
      </c>
      <c r="AE240" s="260" t="s">
        <v>642</v>
      </c>
      <c r="AF240" s="260" t="s">
        <v>1334</v>
      </c>
      <c r="AG240" s="274" t="s">
        <v>1359</v>
      </c>
      <c r="AH240" s="260" t="s">
        <v>1360</v>
      </c>
      <c r="AI240" s="260" t="str">
        <f>CONCATENATE(  tblNapomenaOpstinaKorisnik[[#This Row],[Šifra opštine]], "-", tblNapomenaOpstinaKorisnik[[#This Row],[Šifra budžetske organizacije]])</f>
        <v>023-0815076</v>
      </c>
    </row>
    <row r="241" spans="25:35" x14ac:dyDescent="0.2">
      <c r="Y241" s="260" t="s">
        <v>979</v>
      </c>
      <c r="Z241" s="260" t="s">
        <v>1222</v>
      </c>
      <c r="AA241" s="260" t="s">
        <v>1361</v>
      </c>
      <c r="AB241" s="260" t="s">
        <v>1362</v>
      </c>
      <c r="AC241" s="260" t="str">
        <f>CONCATENATE( tblNapomenaBudzetKorisnik[[#This Row],[Vrsta prihoda]], "-", tblNapomenaBudzetKorisnik[[#This Row],[Šifra budžetskog korisnika]])</f>
        <v>722511-0712200</v>
      </c>
      <c r="AE241" s="260" t="s">
        <v>642</v>
      </c>
      <c r="AF241" s="260" t="s">
        <v>1334</v>
      </c>
      <c r="AG241" s="274" t="s">
        <v>1363</v>
      </c>
      <c r="AH241" s="260" t="s">
        <v>1364</v>
      </c>
      <c r="AI241" s="260" t="str">
        <f>CONCATENATE(  tblNapomenaOpstinaKorisnik[[#This Row],[Šifra opštine]], "-", tblNapomenaOpstinaKorisnik[[#This Row],[Šifra budžetske organizacije]])</f>
        <v>023-0818027</v>
      </c>
    </row>
    <row r="242" spans="25:35" x14ac:dyDescent="0.2">
      <c r="Y242" s="260" t="s">
        <v>979</v>
      </c>
      <c r="Z242" s="260" t="s">
        <v>1222</v>
      </c>
      <c r="AA242" s="260" t="s">
        <v>1365</v>
      </c>
      <c r="AB242" s="260" t="s">
        <v>1366</v>
      </c>
      <c r="AC242" s="260" t="str">
        <f>CONCATENATE( tblNapomenaBudzetKorisnik[[#This Row],[Vrsta prihoda]], "-", tblNapomenaBudzetKorisnik[[#This Row],[Šifra budžetskog korisnika]])</f>
        <v>722511-0712201</v>
      </c>
      <c r="AE242" s="260" t="s">
        <v>642</v>
      </c>
      <c r="AF242" s="260" t="s">
        <v>1334</v>
      </c>
      <c r="AG242" s="274" t="s">
        <v>171</v>
      </c>
      <c r="AH242" s="260" t="s">
        <v>172</v>
      </c>
      <c r="AI242" s="260" t="str">
        <f>CONCATENATE(  tblNapomenaOpstinaKorisnik[[#This Row],[Šifra opštine]], "-", tblNapomenaOpstinaKorisnik[[#This Row],[Šifra budžetske organizacije]])</f>
        <v>023-9999999</v>
      </c>
    </row>
    <row r="243" spans="25:35" x14ac:dyDescent="0.2">
      <c r="Y243" s="260" t="s">
        <v>979</v>
      </c>
      <c r="Z243" s="260" t="s">
        <v>1222</v>
      </c>
      <c r="AA243" s="260" t="s">
        <v>1367</v>
      </c>
      <c r="AB243" s="260" t="s">
        <v>1368</v>
      </c>
      <c r="AC243" s="260" t="str">
        <f>CONCATENATE( tblNapomenaBudzetKorisnik[[#This Row],[Vrsta prihoda]], "-", tblNapomenaBudzetKorisnik[[#This Row],[Šifra budžetskog korisnika]])</f>
        <v>722511-0712203</v>
      </c>
      <c r="AE243" s="260" t="s">
        <v>317</v>
      </c>
      <c r="AF243" s="260" t="s">
        <v>1369</v>
      </c>
      <c r="AG243" s="274" t="s">
        <v>1370</v>
      </c>
      <c r="AH243" s="260" t="s">
        <v>176</v>
      </c>
      <c r="AI243" s="260" t="str">
        <f>CONCATENATE(  tblNapomenaOpstinaKorisnik[[#This Row],[Šifra opštine]], "-", tblNapomenaOpstinaKorisnik[[#This Row],[Šifra budžetske organizacije]])</f>
        <v>025-0025110</v>
      </c>
    </row>
    <row r="244" spans="25:35" x14ac:dyDescent="0.2">
      <c r="Y244" s="260" t="s">
        <v>979</v>
      </c>
      <c r="Z244" s="260" t="s">
        <v>1222</v>
      </c>
      <c r="AA244" s="260" t="s">
        <v>1371</v>
      </c>
      <c r="AB244" s="260" t="s">
        <v>1372</v>
      </c>
      <c r="AC244" s="260" t="str">
        <f>CONCATENATE( tblNapomenaBudzetKorisnik[[#This Row],[Vrsta prihoda]], "-", tblNapomenaBudzetKorisnik[[#This Row],[Šifra budžetskog korisnika]])</f>
        <v>722511-0712204</v>
      </c>
      <c r="AE244" s="260" t="s">
        <v>317</v>
      </c>
      <c r="AF244" s="260" t="s">
        <v>1369</v>
      </c>
      <c r="AG244" s="274" t="s">
        <v>1373</v>
      </c>
      <c r="AH244" s="260" t="s">
        <v>1059</v>
      </c>
      <c r="AI244" s="260" t="str">
        <f>CONCATENATE(  tblNapomenaOpstinaKorisnik[[#This Row],[Šifra opštine]], "-", tblNapomenaOpstinaKorisnik[[#This Row],[Šifra budžetske organizacije]])</f>
        <v>025-0025111</v>
      </c>
    </row>
    <row r="245" spans="25:35" x14ac:dyDescent="0.2">
      <c r="Y245" s="260" t="s">
        <v>979</v>
      </c>
      <c r="Z245" s="260" t="s">
        <v>1222</v>
      </c>
      <c r="AA245" s="260" t="s">
        <v>1374</v>
      </c>
      <c r="AB245" s="260" t="s">
        <v>1375</v>
      </c>
      <c r="AC245" s="260" t="str">
        <f>CONCATENATE( tblNapomenaBudzetKorisnik[[#This Row],[Vrsta prihoda]], "-", tblNapomenaBudzetKorisnik[[#This Row],[Šifra budžetskog korisnika]])</f>
        <v>722511-0712205</v>
      </c>
      <c r="AE245" s="260" t="s">
        <v>317</v>
      </c>
      <c r="AF245" s="260" t="s">
        <v>1369</v>
      </c>
      <c r="AG245" s="274" t="s">
        <v>1376</v>
      </c>
      <c r="AH245" s="260" t="s">
        <v>191</v>
      </c>
      <c r="AI245" s="260" t="str">
        <f>CONCATENATE(  tblNapomenaOpstinaKorisnik[[#This Row],[Šifra opštine]], "-", tblNapomenaOpstinaKorisnik[[#This Row],[Šifra budžetske organizacije]])</f>
        <v>025-0025120</v>
      </c>
    </row>
    <row r="246" spans="25:35" x14ac:dyDescent="0.2">
      <c r="Y246" s="260" t="s">
        <v>979</v>
      </c>
      <c r="Z246" s="260" t="s">
        <v>1222</v>
      </c>
      <c r="AA246" s="260" t="s">
        <v>1377</v>
      </c>
      <c r="AB246" s="260" t="s">
        <v>1378</v>
      </c>
      <c r="AC246" s="260" t="str">
        <f>CONCATENATE( tblNapomenaBudzetKorisnik[[#This Row],[Vrsta prihoda]], "-", tblNapomenaBudzetKorisnik[[#This Row],[Šifra budžetskog korisnika]])</f>
        <v>722511-0712206</v>
      </c>
      <c r="AE246" s="260" t="s">
        <v>317</v>
      </c>
      <c r="AF246" s="260" t="s">
        <v>1369</v>
      </c>
      <c r="AG246" s="274" t="s">
        <v>1379</v>
      </c>
      <c r="AH246" s="260" t="s">
        <v>1380</v>
      </c>
      <c r="AI246" s="260" t="str">
        <f>CONCATENATE(  tblNapomenaOpstinaKorisnik[[#This Row],[Šifra opštine]], "-", tblNapomenaOpstinaKorisnik[[#This Row],[Šifra budžetske organizacije]])</f>
        <v>025-0025121</v>
      </c>
    </row>
    <row r="247" spans="25:35" x14ac:dyDescent="0.2">
      <c r="Y247" s="260" t="s">
        <v>979</v>
      </c>
      <c r="Z247" s="260" t="s">
        <v>1222</v>
      </c>
      <c r="AA247" s="260" t="s">
        <v>1381</v>
      </c>
      <c r="AB247" s="260" t="s">
        <v>1382</v>
      </c>
      <c r="AC247" s="260" t="str">
        <f>CONCATENATE( tblNapomenaBudzetKorisnik[[#This Row],[Vrsta prihoda]], "-", tblNapomenaBudzetKorisnik[[#This Row],[Šifra budžetskog korisnika]])</f>
        <v>722511-0712207</v>
      </c>
      <c r="AE247" s="260" t="s">
        <v>317</v>
      </c>
      <c r="AF247" s="260" t="s">
        <v>1369</v>
      </c>
      <c r="AG247" s="274" t="s">
        <v>1383</v>
      </c>
      <c r="AH247" s="260" t="s">
        <v>222</v>
      </c>
      <c r="AI247" s="260" t="str">
        <f>CONCATENATE(  tblNapomenaOpstinaKorisnik[[#This Row],[Šifra opštine]], "-", tblNapomenaOpstinaKorisnik[[#This Row],[Šifra budžetske organizacije]])</f>
        <v>025-0025130</v>
      </c>
    </row>
    <row r="248" spans="25:35" x14ac:dyDescent="0.2">
      <c r="Y248" s="260" t="s">
        <v>979</v>
      </c>
      <c r="Z248" s="260" t="s">
        <v>1222</v>
      </c>
      <c r="AA248" s="260" t="s">
        <v>1384</v>
      </c>
      <c r="AB248" s="260" t="s">
        <v>1385</v>
      </c>
      <c r="AC248" s="260" t="str">
        <f>CONCATENATE( tblNapomenaBudzetKorisnik[[#This Row],[Vrsta prihoda]], "-", tblNapomenaBudzetKorisnik[[#This Row],[Šifra budžetskog korisnika]])</f>
        <v>722511-0712208</v>
      </c>
      <c r="AE248" s="260" t="s">
        <v>317</v>
      </c>
      <c r="AF248" s="260" t="s">
        <v>1369</v>
      </c>
      <c r="AG248" s="274" t="s">
        <v>1386</v>
      </c>
      <c r="AH248" s="260" t="s">
        <v>238</v>
      </c>
      <c r="AI248" s="260" t="str">
        <f>CONCATENATE(  tblNapomenaOpstinaKorisnik[[#This Row],[Šifra opštine]], "-", tblNapomenaOpstinaKorisnik[[#This Row],[Šifra budžetske organizacije]])</f>
        <v>025-0025140</v>
      </c>
    </row>
    <row r="249" spans="25:35" x14ac:dyDescent="0.2">
      <c r="Y249" s="260" t="s">
        <v>979</v>
      </c>
      <c r="Z249" s="260" t="s">
        <v>1222</v>
      </c>
      <c r="AA249" s="260" t="s">
        <v>1387</v>
      </c>
      <c r="AB249" s="260" t="s">
        <v>1388</v>
      </c>
      <c r="AC249" s="260" t="str">
        <f>CONCATENATE( tblNapomenaBudzetKorisnik[[#This Row],[Vrsta prihoda]], "-", tblNapomenaBudzetKorisnik[[#This Row],[Šifra budžetskog korisnika]])</f>
        <v>722511-0712209</v>
      </c>
      <c r="AE249" s="260" t="s">
        <v>317</v>
      </c>
      <c r="AF249" s="260" t="s">
        <v>1369</v>
      </c>
      <c r="AG249" s="274" t="s">
        <v>1389</v>
      </c>
      <c r="AH249" s="260" t="s">
        <v>253</v>
      </c>
      <c r="AI249" s="260" t="str">
        <f>CONCATENATE(  tblNapomenaOpstinaKorisnik[[#This Row],[Šifra opštine]], "-", tblNapomenaOpstinaKorisnik[[#This Row],[Šifra budžetske organizacije]])</f>
        <v>025-0025150</v>
      </c>
    </row>
    <row r="250" spans="25:35" x14ac:dyDescent="0.2">
      <c r="Y250" s="260" t="s">
        <v>979</v>
      </c>
      <c r="Z250" s="260" t="s">
        <v>1222</v>
      </c>
      <c r="AA250" s="260" t="s">
        <v>1390</v>
      </c>
      <c r="AB250" s="260" t="s">
        <v>1391</v>
      </c>
      <c r="AC250" s="260" t="str">
        <f>CONCATENATE( tblNapomenaBudzetKorisnik[[#This Row],[Vrsta prihoda]], "-", tblNapomenaBudzetKorisnik[[#This Row],[Šifra budžetskog korisnika]])</f>
        <v>722511-0712210</v>
      </c>
      <c r="AE250" s="260" t="s">
        <v>317</v>
      </c>
      <c r="AF250" s="260" t="s">
        <v>1369</v>
      </c>
      <c r="AG250" s="274" t="s">
        <v>1392</v>
      </c>
      <c r="AH250" s="260" t="s">
        <v>1393</v>
      </c>
      <c r="AI250" s="260" t="str">
        <f>CONCATENATE(  tblNapomenaOpstinaKorisnik[[#This Row],[Šifra opštine]], "-", tblNapomenaOpstinaKorisnik[[#This Row],[Šifra budžetske organizacije]])</f>
        <v>025-0025160</v>
      </c>
    </row>
    <row r="251" spans="25:35" x14ac:dyDescent="0.2">
      <c r="Y251" s="260" t="s">
        <v>979</v>
      </c>
      <c r="Z251" s="260" t="s">
        <v>1222</v>
      </c>
      <c r="AA251" s="260" t="s">
        <v>1394</v>
      </c>
      <c r="AB251" s="260" t="s">
        <v>1395</v>
      </c>
      <c r="AC251" s="260" t="str">
        <f>CONCATENATE( tblNapomenaBudzetKorisnik[[#This Row],[Vrsta prihoda]], "-", tblNapomenaBudzetKorisnik[[#This Row],[Šifra budžetskog korisnika]])</f>
        <v>722511-0712211</v>
      </c>
      <c r="AE251" s="260" t="s">
        <v>317</v>
      </c>
      <c r="AF251" s="260" t="s">
        <v>1369</v>
      </c>
      <c r="AG251" s="274" t="s">
        <v>1396</v>
      </c>
      <c r="AH251" s="260" t="s">
        <v>1397</v>
      </c>
      <c r="AI251" s="260" t="str">
        <f>CONCATENATE(  tblNapomenaOpstinaKorisnik[[#This Row],[Šifra opštine]], "-", tblNapomenaOpstinaKorisnik[[#This Row],[Šifra budžetske organizacije]])</f>
        <v>025-0025220</v>
      </c>
    </row>
    <row r="252" spans="25:35" x14ac:dyDescent="0.2">
      <c r="Y252" s="260" t="s">
        <v>979</v>
      </c>
      <c r="Z252" s="260" t="s">
        <v>1222</v>
      </c>
      <c r="AA252" s="260" t="s">
        <v>1398</v>
      </c>
      <c r="AB252" s="260" t="s">
        <v>1399</v>
      </c>
      <c r="AC252" s="260" t="str">
        <f>CONCATENATE( tblNapomenaBudzetKorisnik[[#This Row],[Vrsta prihoda]], "-", tblNapomenaBudzetKorisnik[[#This Row],[Šifra budžetskog korisnika]])</f>
        <v>722511-0712213</v>
      </c>
      <c r="AE252" s="260" t="s">
        <v>317</v>
      </c>
      <c r="AF252" s="260" t="s">
        <v>1369</v>
      </c>
      <c r="AG252" s="274" t="s">
        <v>1400</v>
      </c>
      <c r="AH252" s="260" t="s">
        <v>676</v>
      </c>
      <c r="AI252" s="260" t="str">
        <f>CONCATENATE(  tblNapomenaOpstinaKorisnik[[#This Row],[Šifra opštine]], "-", tblNapomenaOpstinaKorisnik[[#This Row],[Šifra budžetske organizacije]])</f>
        <v>025-0025300</v>
      </c>
    </row>
    <row r="253" spans="25:35" x14ac:dyDescent="0.2">
      <c r="Y253" s="260" t="s">
        <v>979</v>
      </c>
      <c r="Z253" s="260" t="s">
        <v>1222</v>
      </c>
      <c r="AA253" s="260" t="s">
        <v>1401</v>
      </c>
      <c r="AB253" s="260" t="s">
        <v>1402</v>
      </c>
      <c r="AC253" s="260" t="str">
        <f>CONCATENATE( tblNapomenaBudzetKorisnik[[#This Row],[Vrsta prihoda]], "-", tblNapomenaBudzetKorisnik[[#This Row],[Šifra budžetskog korisnika]])</f>
        <v>722511-0712214</v>
      </c>
      <c r="AE253" s="260" t="s">
        <v>317</v>
      </c>
      <c r="AF253" s="260" t="s">
        <v>1369</v>
      </c>
      <c r="AG253" s="274" t="s">
        <v>1403</v>
      </c>
      <c r="AH253" s="260" t="s">
        <v>1404</v>
      </c>
      <c r="AI253" s="260" t="str">
        <f>CONCATENATE(  tblNapomenaOpstinaKorisnik[[#This Row],[Šifra opštine]], "-", tblNapomenaOpstinaKorisnik[[#This Row],[Šifra budžetske organizacije]])</f>
        <v>025-0025401</v>
      </c>
    </row>
    <row r="254" spans="25:35" x14ac:dyDescent="0.2">
      <c r="Y254" s="260" t="s">
        <v>979</v>
      </c>
      <c r="Z254" s="260" t="s">
        <v>1222</v>
      </c>
      <c r="AA254" s="260" t="s">
        <v>1405</v>
      </c>
      <c r="AB254" s="260" t="s">
        <v>1406</v>
      </c>
      <c r="AC254" s="260" t="str">
        <f>CONCATENATE( tblNapomenaBudzetKorisnik[[#This Row],[Vrsta prihoda]], "-", tblNapomenaBudzetKorisnik[[#This Row],[Šifra budžetskog korisnika]])</f>
        <v>722511-0712217</v>
      </c>
      <c r="AE254" s="260" t="s">
        <v>317</v>
      </c>
      <c r="AF254" s="260" t="s">
        <v>1369</v>
      </c>
      <c r="AG254" s="274" t="s">
        <v>1407</v>
      </c>
      <c r="AH254" s="260" t="s">
        <v>1408</v>
      </c>
      <c r="AI254" s="260" t="str">
        <f>CONCATENATE(  tblNapomenaOpstinaKorisnik[[#This Row],[Šifra opštine]], "-", tblNapomenaOpstinaKorisnik[[#This Row],[Šifra budžetske organizacije]])</f>
        <v>025-0025501</v>
      </c>
    </row>
    <row r="255" spans="25:35" x14ac:dyDescent="0.2">
      <c r="Y255" s="260" t="s">
        <v>979</v>
      </c>
      <c r="Z255" s="260" t="s">
        <v>1222</v>
      </c>
      <c r="AA255" s="260" t="s">
        <v>1409</v>
      </c>
      <c r="AB255" s="260" t="s">
        <v>1410</v>
      </c>
      <c r="AC255" s="260" t="str">
        <f>CONCATENATE( tblNapomenaBudzetKorisnik[[#This Row],[Vrsta prihoda]], "-", tblNapomenaBudzetKorisnik[[#This Row],[Šifra budžetskog korisnika]])</f>
        <v>722511-0712218</v>
      </c>
      <c r="AE255" s="260" t="s">
        <v>317</v>
      </c>
      <c r="AF255" s="260" t="s">
        <v>1369</v>
      </c>
      <c r="AG255" s="274" t="s">
        <v>1411</v>
      </c>
      <c r="AH255" s="260" t="s">
        <v>1412</v>
      </c>
      <c r="AI255" s="260" t="str">
        <f>CONCATENATE(  tblNapomenaOpstinaKorisnik[[#This Row],[Šifra opštine]], "-", tblNapomenaOpstinaKorisnik[[#This Row],[Šifra budžetske organizacije]])</f>
        <v>025-0815018</v>
      </c>
    </row>
    <row r="256" spans="25:35" x14ac:dyDescent="0.2">
      <c r="Y256" s="260" t="s">
        <v>979</v>
      </c>
      <c r="Z256" s="260" t="s">
        <v>1222</v>
      </c>
      <c r="AA256" s="260" t="s">
        <v>1413</v>
      </c>
      <c r="AB256" s="260" t="s">
        <v>1414</v>
      </c>
      <c r="AC256" s="260" t="str">
        <f>CONCATENATE( tblNapomenaBudzetKorisnik[[#This Row],[Vrsta prihoda]], "-", tblNapomenaBudzetKorisnik[[#This Row],[Šifra budžetskog korisnika]])</f>
        <v>722511-0712219</v>
      </c>
      <c r="AE256" s="260" t="s">
        <v>317</v>
      </c>
      <c r="AF256" s="260" t="s">
        <v>1369</v>
      </c>
      <c r="AG256" s="274" t="s">
        <v>1415</v>
      </c>
      <c r="AH256" s="260" t="s">
        <v>1416</v>
      </c>
      <c r="AI256" s="260" t="str">
        <f>CONCATENATE(  tblNapomenaOpstinaKorisnik[[#This Row],[Šifra opštine]], "-", tblNapomenaOpstinaKorisnik[[#This Row],[Šifra budžetske organizacije]])</f>
        <v>025-0818050</v>
      </c>
    </row>
    <row r="257" spans="25:35" x14ac:dyDescent="0.2">
      <c r="Y257" s="260" t="s">
        <v>979</v>
      </c>
      <c r="Z257" s="260" t="s">
        <v>1222</v>
      </c>
      <c r="AA257" s="260" t="s">
        <v>1417</v>
      </c>
      <c r="AB257" s="260" t="s">
        <v>1418</v>
      </c>
      <c r="AC257" s="260" t="str">
        <f>CONCATENATE( tblNapomenaBudzetKorisnik[[#This Row],[Vrsta prihoda]], "-", tblNapomenaBudzetKorisnik[[#This Row],[Šifra budžetskog korisnika]])</f>
        <v>722511-0712220</v>
      </c>
      <c r="AE257" s="260" t="s">
        <v>317</v>
      </c>
      <c r="AF257" s="260" t="s">
        <v>1369</v>
      </c>
      <c r="AG257" s="274" t="s">
        <v>171</v>
      </c>
      <c r="AH257" s="260" t="s">
        <v>172</v>
      </c>
      <c r="AI257" s="260" t="str">
        <f>CONCATENATE(  tblNapomenaOpstinaKorisnik[[#This Row],[Šifra opštine]], "-", tblNapomenaOpstinaKorisnik[[#This Row],[Šifra budžetske organizacije]])</f>
        <v>025-9999999</v>
      </c>
    </row>
    <row r="258" spans="25:35" x14ac:dyDescent="0.2">
      <c r="Y258" s="260" t="s">
        <v>979</v>
      </c>
      <c r="Z258" s="260" t="s">
        <v>1222</v>
      </c>
      <c r="AA258" s="260" t="s">
        <v>1419</v>
      </c>
      <c r="AB258" s="260" t="s">
        <v>1420</v>
      </c>
      <c r="AC258" s="260" t="str">
        <f>CONCATENATE( tblNapomenaBudzetKorisnik[[#This Row],[Vrsta prihoda]], "-", tblNapomenaBudzetKorisnik[[#This Row],[Šifra budžetskog korisnika]])</f>
        <v>722511-0712221</v>
      </c>
      <c r="AE258" s="260" t="s">
        <v>306</v>
      </c>
      <c r="AF258" s="260" t="s">
        <v>1421</v>
      </c>
      <c r="AG258" s="274" t="s">
        <v>1422</v>
      </c>
      <c r="AH258" s="260" t="s">
        <v>176</v>
      </c>
      <c r="AI258" s="260" t="str">
        <f>CONCATENATE(  tblNapomenaOpstinaKorisnik[[#This Row],[Šifra opštine]], "-", tblNapomenaOpstinaKorisnik[[#This Row],[Šifra budžetske organizacije]])</f>
        <v>027-0027110</v>
      </c>
    </row>
    <row r="259" spans="25:35" x14ac:dyDescent="0.2">
      <c r="Y259" s="260" t="s">
        <v>979</v>
      </c>
      <c r="Z259" s="260" t="s">
        <v>1222</v>
      </c>
      <c r="AA259" s="260" t="s">
        <v>1423</v>
      </c>
      <c r="AB259" s="260" t="s">
        <v>1424</v>
      </c>
      <c r="AC259" s="260" t="str">
        <f>CONCATENATE( tblNapomenaBudzetKorisnik[[#This Row],[Vrsta prihoda]], "-", tblNapomenaBudzetKorisnik[[#This Row],[Šifra budžetskog korisnika]])</f>
        <v>722511-0712222</v>
      </c>
      <c r="AE259" s="260" t="s">
        <v>306</v>
      </c>
      <c r="AF259" s="260" t="s">
        <v>1421</v>
      </c>
      <c r="AG259" s="274" t="s">
        <v>1425</v>
      </c>
      <c r="AH259" s="260" t="s">
        <v>191</v>
      </c>
      <c r="AI259" s="260" t="str">
        <f>CONCATENATE(  tblNapomenaOpstinaKorisnik[[#This Row],[Šifra opštine]], "-", tblNapomenaOpstinaKorisnik[[#This Row],[Šifra budžetske organizacije]])</f>
        <v>027-0027120</v>
      </c>
    </row>
    <row r="260" spans="25:35" x14ac:dyDescent="0.2">
      <c r="Y260" s="260" t="s">
        <v>979</v>
      </c>
      <c r="Z260" s="260" t="s">
        <v>1222</v>
      </c>
      <c r="AA260" s="260" t="s">
        <v>1426</v>
      </c>
      <c r="AB260" s="260" t="s">
        <v>1427</v>
      </c>
      <c r="AC260" s="260" t="str">
        <f>CONCATENATE( tblNapomenaBudzetKorisnik[[#This Row],[Vrsta prihoda]], "-", tblNapomenaBudzetKorisnik[[#This Row],[Šifra budžetskog korisnika]])</f>
        <v>722511-0712223</v>
      </c>
      <c r="AE260" s="260" t="s">
        <v>306</v>
      </c>
      <c r="AF260" s="260" t="s">
        <v>1421</v>
      </c>
      <c r="AG260" s="274" t="s">
        <v>1428</v>
      </c>
      <c r="AH260" s="260" t="s">
        <v>1429</v>
      </c>
      <c r="AI260" s="260" t="str">
        <f>CONCATENATE(  tblNapomenaOpstinaKorisnik[[#This Row],[Šifra opštine]], "-", tblNapomenaOpstinaKorisnik[[#This Row],[Šifra budžetske organizacije]])</f>
        <v>027-0027125</v>
      </c>
    </row>
    <row r="261" spans="25:35" x14ac:dyDescent="0.2">
      <c r="Y261" s="260" t="s">
        <v>979</v>
      </c>
      <c r="Z261" s="260" t="s">
        <v>1222</v>
      </c>
      <c r="AA261" s="260" t="s">
        <v>1430</v>
      </c>
      <c r="AB261" s="260" t="s">
        <v>1431</v>
      </c>
      <c r="AC261" s="260" t="str">
        <f>CONCATENATE( tblNapomenaBudzetKorisnik[[#This Row],[Vrsta prihoda]], "-", tblNapomenaBudzetKorisnik[[#This Row],[Šifra budžetskog korisnika]])</f>
        <v>722511-0712224</v>
      </c>
      <c r="AE261" s="260" t="s">
        <v>306</v>
      </c>
      <c r="AF261" s="260" t="s">
        <v>1421</v>
      </c>
      <c r="AG261" s="274" t="s">
        <v>1432</v>
      </c>
      <c r="AH261" s="260" t="s">
        <v>222</v>
      </c>
      <c r="AI261" s="260" t="str">
        <f>CONCATENATE(  tblNapomenaOpstinaKorisnik[[#This Row],[Šifra opštine]], "-", tblNapomenaOpstinaKorisnik[[#This Row],[Šifra budžetske organizacije]])</f>
        <v>027-0027130</v>
      </c>
    </row>
    <row r="262" spans="25:35" x14ac:dyDescent="0.2">
      <c r="Y262" s="260" t="s">
        <v>979</v>
      </c>
      <c r="Z262" s="260" t="s">
        <v>1222</v>
      </c>
      <c r="AA262" s="260" t="s">
        <v>1433</v>
      </c>
      <c r="AB262" s="260" t="s">
        <v>1434</v>
      </c>
      <c r="AC262" s="260" t="str">
        <f>CONCATENATE( tblNapomenaBudzetKorisnik[[#This Row],[Vrsta prihoda]], "-", tblNapomenaBudzetKorisnik[[#This Row],[Šifra budžetskog korisnika]])</f>
        <v>722511-0712225</v>
      </c>
      <c r="AE262" s="260" t="s">
        <v>306</v>
      </c>
      <c r="AF262" s="260" t="s">
        <v>1421</v>
      </c>
      <c r="AG262" s="274" t="s">
        <v>1435</v>
      </c>
      <c r="AH262" s="260" t="s">
        <v>238</v>
      </c>
      <c r="AI262" s="260" t="str">
        <f>CONCATENATE(  tblNapomenaOpstinaKorisnik[[#This Row],[Šifra opštine]], "-", tblNapomenaOpstinaKorisnik[[#This Row],[Šifra budžetske organizacije]])</f>
        <v>027-0027140</v>
      </c>
    </row>
    <row r="263" spans="25:35" x14ac:dyDescent="0.2">
      <c r="Y263" s="260" t="s">
        <v>979</v>
      </c>
      <c r="Z263" s="260" t="s">
        <v>1222</v>
      </c>
      <c r="AA263" s="260" t="s">
        <v>1436</v>
      </c>
      <c r="AB263" s="260" t="s">
        <v>1437</v>
      </c>
      <c r="AC263" s="260" t="str">
        <f>CONCATENATE( tblNapomenaBudzetKorisnik[[#This Row],[Vrsta prihoda]], "-", tblNapomenaBudzetKorisnik[[#This Row],[Šifra budžetskog korisnika]])</f>
        <v>722511-0712226</v>
      </c>
      <c r="AE263" s="260" t="s">
        <v>306</v>
      </c>
      <c r="AF263" s="260" t="s">
        <v>1421</v>
      </c>
      <c r="AG263" s="274" t="s">
        <v>1438</v>
      </c>
      <c r="AH263" s="260" t="s">
        <v>253</v>
      </c>
      <c r="AI263" s="260" t="str">
        <f>CONCATENATE(  tblNapomenaOpstinaKorisnik[[#This Row],[Šifra opštine]], "-", tblNapomenaOpstinaKorisnik[[#This Row],[Šifra budžetske organizacije]])</f>
        <v>027-0027150</v>
      </c>
    </row>
    <row r="264" spans="25:35" x14ac:dyDescent="0.2">
      <c r="Y264" s="260" t="s">
        <v>979</v>
      </c>
      <c r="Z264" s="260" t="s">
        <v>1222</v>
      </c>
      <c r="AA264" s="260" t="s">
        <v>1439</v>
      </c>
      <c r="AB264" s="260" t="s">
        <v>1440</v>
      </c>
      <c r="AC264" s="260" t="str">
        <f>CONCATENATE( tblNapomenaBudzetKorisnik[[#This Row],[Vrsta prihoda]], "-", tblNapomenaBudzetKorisnik[[#This Row],[Šifra budžetskog korisnika]])</f>
        <v>722511-0712236</v>
      </c>
      <c r="AE264" s="260" t="s">
        <v>306</v>
      </c>
      <c r="AF264" s="260" t="s">
        <v>1421</v>
      </c>
      <c r="AG264" s="274" t="s">
        <v>1441</v>
      </c>
      <c r="AH264" s="260" t="s">
        <v>597</v>
      </c>
      <c r="AI264" s="260" t="str">
        <f>CONCATENATE(  tblNapomenaOpstinaKorisnik[[#This Row],[Šifra opštine]], "-", tblNapomenaOpstinaKorisnik[[#This Row],[Šifra budžetske organizacije]])</f>
        <v>027-0027160</v>
      </c>
    </row>
    <row r="265" spans="25:35" x14ac:dyDescent="0.2">
      <c r="Y265" s="260" t="s">
        <v>979</v>
      </c>
      <c r="Z265" s="260" t="s">
        <v>1222</v>
      </c>
      <c r="AA265" s="260" t="s">
        <v>1442</v>
      </c>
      <c r="AB265" s="260" t="s">
        <v>1443</v>
      </c>
      <c r="AC265" s="260" t="str">
        <f>CONCATENATE( tblNapomenaBudzetKorisnik[[#This Row],[Vrsta prihoda]], "-", tblNapomenaBudzetKorisnik[[#This Row],[Šifra budžetskog korisnika]])</f>
        <v>722511-0712237</v>
      </c>
      <c r="AE265" s="260" t="s">
        <v>306</v>
      </c>
      <c r="AF265" s="260" t="s">
        <v>1421</v>
      </c>
      <c r="AG265" s="274" t="s">
        <v>1444</v>
      </c>
      <c r="AH265" s="260" t="s">
        <v>1012</v>
      </c>
      <c r="AI265" s="260" t="str">
        <f>CONCATENATE(  tblNapomenaOpstinaKorisnik[[#This Row],[Šifra opštine]], "-", tblNapomenaOpstinaKorisnik[[#This Row],[Šifra budžetske organizacije]])</f>
        <v>027-0027170</v>
      </c>
    </row>
    <row r="266" spans="25:35" x14ac:dyDescent="0.2">
      <c r="Y266" s="260" t="s">
        <v>979</v>
      </c>
      <c r="Z266" s="260" t="s">
        <v>1222</v>
      </c>
      <c r="AA266" s="260" t="s">
        <v>1445</v>
      </c>
      <c r="AB266" s="260" t="s">
        <v>1446</v>
      </c>
      <c r="AC266" s="260" t="str">
        <f>CONCATENATE( tblNapomenaBudzetKorisnik[[#This Row],[Vrsta prihoda]], "-", tblNapomenaBudzetKorisnik[[#This Row],[Šifra budžetskog korisnika]])</f>
        <v>722511-0712240</v>
      </c>
      <c r="AE266" s="260" t="s">
        <v>306</v>
      </c>
      <c r="AF266" s="260" t="s">
        <v>1421</v>
      </c>
      <c r="AG266" s="274" t="s">
        <v>1447</v>
      </c>
      <c r="AH266" s="260" t="s">
        <v>633</v>
      </c>
      <c r="AI266" s="260" t="str">
        <f>CONCATENATE(  tblNapomenaOpstinaKorisnik[[#This Row],[Šifra opštine]], "-", tblNapomenaOpstinaKorisnik[[#This Row],[Šifra budžetske organizacije]])</f>
        <v>027-0027180</v>
      </c>
    </row>
    <row r="267" spans="25:35" x14ac:dyDescent="0.2">
      <c r="Y267" s="260" t="s">
        <v>979</v>
      </c>
      <c r="Z267" s="260" t="s">
        <v>1222</v>
      </c>
      <c r="AA267" s="260" t="s">
        <v>1448</v>
      </c>
      <c r="AB267" s="260" t="s">
        <v>1449</v>
      </c>
      <c r="AC267" s="260" t="str">
        <f>CONCATENATE( tblNapomenaBudzetKorisnik[[#This Row],[Vrsta prihoda]], "-", tblNapomenaBudzetKorisnik[[#This Row],[Šifra budžetskog korisnika]])</f>
        <v>722511-0712241</v>
      </c>
      <c r="AE267" s="260" t="s">
        <v>306</v>
      </c>
      <c r="AF267" s="260" t="s">
        <v>1421</v>
      </c>
      <c r="AG267" s="274" t="s">
        <v>1450</v>
      </c>
      <c r="AH267" s="260" t="s">
        <v>1451</v>
      </c>
      <c r="AI267" s="260" t="str">
        <f>CONCATENATE(  tblNapomenaOpstinaKorisnik[[#This Row],[Šifra opštine]], "-", tblNapomenaOpstinaKorisnik[[#This Row],[Šifra budžetske organizacije]])</f>
        <v>027-0027200</v>
      </c>
    </row>
    <row r="268" spans="25:35" x14ac:dyDescent="0.2">
      <c r="Y268" s="260" t="s">
        <v>979</v>
      </c>
      <c r="Z268" s="260" t="s">
        <v>1222</v>
      </c>
      <c r="AA268" s="260" t="s">
        <v>1452</v>
      </c>
      <c r="AB268" s="260" t="s">
        <v>1453</v>
      </c>
      <c r="AC268" s="260" t="str">
        <f>CONCATENATE( tblNapomenaBudzetKorisnik[[#This Row],[Vrsta prihoda]], "-", tblNapomenaBudzetKorisnik[[#This Row],[Šifra budžetskog korisnika]])</f>
        <v>722511-0712242</v>
      </c>
      <c r="AE268" s="260" t="s">
        <v>306</v>
      </c>
      <c r="AF268" s="260" t="s">
        <v>1421</v>
      </c>
      <c r="AG268" s="274" t="s">
        <v>1454</v>
      </c>
      <c r="AH268" s="260" t="s">
        <v>1455</v>
      </c>
      <c r="AI268" s="260" t="str">
        <f>CONCATENATE(  tblNapomenaOpstinaKorisnik[[#This Row],[Šifra opštine]], "-", tblNapomenaOpstinaKorisnik[[#This Row],[Šifra budžetske organizacije]])</f>
        <v>027-0027300</v>
      </c>
    </row>
    <row r="269" spans="25:35" x14ac:dyDescent="0.2">
      <c r="Y269" s="260" t="s">
        <v>979</v>
      </c>
      <c r="Z269" s="260" t="s">
        <v>1222</v>
      </c>
      <c r="AA269" s="260" t="s">
        <v>1456</v>
      </c>
      <c r="AB269" s="260" t="s">
        <v>1457</v>
      </c>
      <c r="AC269" s="260" t="str">
        <f>CONCATENATE( tblNapomenaBudzetKorisnik[[#This Row],[Vrsta prihoda]], "-", tblNapomenaBudzetKorisnik[[#This Row],[Šifra budžetskog korisnika]])</f>
        <v>722511-0712300</v>
      </c>
      <c r="AE269" s="260" t="s">
        <v>306</v>
      </c>
      <c r="AF269" s="260" t="s">
        <v>1421</v>
      </c>
      <c r="AG269" s="274" t="s">
        <v>1458</v>
      </c>
      <c r="AH269" s="260" t="s">
        <v>1459</v>
      </c>
      <c r="AI269" s="260" t="str">
        <f>CONCATENATE(  tblNapomenaOpstinaKorisnik[[#This Row],[Šifra opštine]], "-", tblNapomenaOpstinaKorisnik[[#This Row],[Šifra budžetske organizacije]])</f>
        <v>027-0027400</v>
      </c>
    </row>
    <row r="270" spans="25:35" x14ac:dyDescent="0.2">
      <c r="Y270" s="260" t="s">
        <v>979</v>
      </c>
      <c r="Z270" s="260" t="s">
        <v>1222</v>
      </c>
      <c r="AA270" s="260" t="s">
        <v>1460</v>
      </c>
      <c r="AB270" s="260" t="s">
        <v>1461</v>
      </c>
      <c r="AC270" s="260" t="str">
        <f>CONCATENATE( tblNapomenaBudzetKorisnik[[#This Row],[Vrsta prihoda]], "-", tblNapomenaBudzetKorisnik[[#This Row],[Šifra budžetskog korisnika]])</f>
        <v>722511-0712301</v>
      </c>
      <c r="AE270" s="260" t="s">
        <v>306</v>
      </c>
      <c r="AF270" s="260" t="s">
        <v>1421</v>
      </c>
      <c r="AG270" s="274" t="s">
        <v>1462</v>
      </c>
      <c r="AH270" s="260" t="s">
        <v>1463</v>
      </c>
      <c r="AI270" s="260" t="str">
        <f>CONCATENATE(  tblNapomenaOpstinaKorisnik[[#This Row],[Šifra opštine]], "-", tblNapomenaOpstinaKorisnik[[#This Row],[Šifra budžetske organizacije]])</f>
        <v>027-0027600</v>
      </c>
    </row>
    <row r="271" spans="25:35" x14ac:dyDescent="0.2">
      <c r="Y271" s="260" t="s">
        <v>979</v>
      </c>
      <c r="Z271" s="260" t="s">
        <v>1222</v>
      </c>
      <c r="AA271" s="260" t="s">
        <v>1464</v>
      </c>
      <c r="AB271" s="260" t="s">
        <v>1465</v>
      </c>
      <c r="AC271" s="260" t="str">
        <f>CONCATENATE( tblNapomenaBudzetKorisnik[[#This Row],[Vrsta prihoda]], "-", tblNapomenaBudzetKorisnik[[#This Row],[Šifra budžetskog korisnika]])</f>
        <v>722511-0712302</v>
      </c>
      <c r="AE271" s="260" t="s">
        <v>306</v>
      </c>
      <c r="AF271" s="260" t="s">
        <v>1421</v>
      </c>
      <c r="AG271" s="274" t="s">
        <v>1466</v>
      </c>
      <c r="AH271" s="260" t="s">
        <v>1467</v>
      </c>
      <c r="AI271" s="260" t="str">
        <f>CONCATENATE(  tblNapomenaOpstinaKorisnik[[#This Row],[Šifra opštine]], "-", tblNapomenaOpstinaKorisnik[[#This Row],[Šifra budžetske organizacije]])</f>
        <v>027-0815048</v>
      </c>
    </row>
    <row r="272" spans="25:35" x14ac:dyDescent="0.2">
      <c r="Y272" s="260" t="s">
        <v>979</v>
      </c>
      <c r="Z272" s="260" t="s">
        <v>1222</v>
      </c>
      <c r="AA272" s="260" t="s">
        <v>1468</v>
      </c>
      <c r="AB272" s="260" t="s">
        <v>1469</v>
      </c>
      <c r="AC272" s="260" t="str">
        <f>CONCATENATE( tblNapomenaBudzetKorisnik[[#This Row],[Vrsta prihoda]], "-", tblNapomenaBudzetKorisnik[[#This Row],[Šifra budžetskog korisnika]])</f>
        <v>722511-0712303</v>
      </c>
      <c r="AE272" s="260" t="s">
        <v>306</v>
      </c>
      <c r="AF272" s="260" t="s">
        <v>1421</v>
      </c>
      <c r="AG272" s="274" t="s">
        <v>1470</v>
      </c>
      <c r="AH272" s="260" t="s">
        <v>1471</v>
      </c>
      <c r="AI272" s="260" t="str">
        <f>CONCATENATE(  tblNapomenaOpstinaKorisnik[[#This Row],[Šifra opštine]], "-", tblNapomenaOpstinaKorisnik[[#This Row],[Šifra budžetske organizacije]])</f>
        <v>027-0815049</v>
      </c>
    </row>
    <row r="273" spans="25:35" x14ac:dyDescent="0.2">
      <c r="Y273" s="260" t="s">
        <v>979</v>
      </c>
      <c r="Z273" s="260" t="s">
        <v>1222</v>
      </c>
      <c r="AA273" s="260" t="s">
        <v>1472</v>
      </c>
      <c r="AB273" s="260" t="s">
        <v>1473</v>
      </c>
      <c r="AC273" s="260" t="str">
        <f>CONCATENATE( tblNapomenaBudzetKorisnik[[#This Row],[Vrsta prihoda]], "-", tblNapomenaBudzetKorisnik[[#This Row],[Šifra budžetskog korisnika]])</f>
        <v>722511-0712304</v>
      </c>
      <c r="AE273" s="260" t="s">
        <v>306</v>
      </c>
      <c r="AF273" s="260" t="s">
        <v>1421</v>
      </c>
      <c r="AG273" s="274" t="s">
        <v>1474</v>
      </c>
      <c r="AH273" s="260" t="s">
        <v>1475</v>
      </c>
      <c r="AI273" s="260" t="str">
        <f>CONCATENATE(  tblNapomenaOpstinaKorisnik[[#This Row],[Šifra opštine]], "-", tblNapomenaOpstinaKorisnik[[#This Row],[Šifra budžetske organizacije]])</f>
        <v>027-0818041</v>
      </c>
    </row>
    <row r="274" spans="25:35" x14ac:dyDescent="0.2">
      <c r="Y274" s="260" t="s">
        <v>979</v>
      </c>
      <c r="Z274" s="260" t="s">
        <v>1222</v>
      </c>
      <c r="AA274" s="260" t="s">
        <v>1476</v>
      </c>
      <c r="AB274" s="260" t="s">
        <v>1477</v>
      </c>
      <c r="AC274" s="260" t="str">
        <f>CONCATENATE( tblNapomenaBudzetKorisnik[[#This Row],[Vrsta prihoda]], "-", tblNapomenaBudzetKorisnik[[#This Row],[Šifra budžetskog korisnika]])</f>
        <v>722511-0712306</v>
      </c>
      <c r="AE274" s="260" t="s">
        <v>306</v>
      </c>
      <c r="AF274" s="260" t="s">
        <v>1421</v>
      </c>
      <c r="AG274" s="274" t="s">
        <v>171</v>
      </c>
      <c r="AH274" s="260" t="s">
        <v>172</v>
      </c>
      <c r="AI274" s="260" t="str">
        <f>CONCATENATE(  tblNapomenaOpstinaKorisnik[[#This Row],[Šifra opštine]], "-", tblNapomenaOpstinaKorisnik[[#This Row],[Šifra budžetske organizacije]])</f>
        <v>027-9999999</v>
      </c>
    </row>
    <row r="275" spans="25:35" x14ac:dyDescent="0.2">
      <c r="Y275" s="260" t="s">
        <v>979</v>
      </c>
      <c r="Z275" s="260" t="s">
        <v>1222</v>
      </c>
      <c r="AA275" s="260" t="s">
        <v>1478</v>
      </c>
      <c r="AB275" s="260" t="s">
        <v>1479</v>
      </c>
      <c r="AC275" s="260" t="str">
        <f>CONCATENATE( tblNapomenaBudzetKorisnik[[#This Row],[Vrsta prihoda]], "-", tblNapomenaBudzetKorisnik[[#This Row],[Šifra budžetskog korisnika]])</f>
        <v>722511-0712307</v>
      </c>
      <c r="AE275" s="260" t="s">
        <v>339</v>
      </c>
      <c r="AF275" s="260" t="s">
        <v>1480</v>
      </c>
      <c r="AG275" s="274" t="s">
        <v>1481</v>
      </c>
      <c r="AH275" s="260" t="s">
        <v>514</v>
      </c>
      <c r="AI275" s="260" t="str">
        <f>CONCATENATE(  tblNapomenaOpstinaKorisnik[[#This Row],[Šifra opštine]], "-", tblNapomenaOpstinaKorisnik[[#This Row],[Šifra budžetske organizacije]])</f>
        <v>028-0028110</v>
      </c>
    </row>
    <row r="276" spans="25:35" x14ac:dyDescent="0.2">
      <c r="Y276" s="260" t="s">
        <v>979</v>
      </c>
      <c r="Z276" s="260" t="s">
        <v>1222</v>
      </c>
      <c r="AA276" s="260" t="s">
        <v>1482</v>
      </c>
      <c r="AB276" s="260" t="s">
        <v>1483</v>
      </c>
      <c r="AC276" s="260" t="str">
        <f>CONCATENATE( tblNapomenaBudzetKorisnik[[#This Row],[Vrsta prihoda]], "-", tblNapomenaBudzetKorisnik[[#This Row],[Šifra budžetskog korisnika]])</f>
        <v>722511-0712308</v>
      </c>
      <c r="AE276" s="260" t="s">
        <v>339</v>
      </c>
      <c r="AF276" s="260" t="s">
        <v>1480</v>
      </c>
      <c r="AG276" s="274" t="s">
        <v>1484</v>
      </c>
      <c r="AH276" s="260" t="s">
        <v>528</v>
      </c>
      <c r="AI276" s="260" t="str">
        <f>CONCATENATE(  tblNapomenaOpstinaKorisnik[[#This Row],[Šifra opštine]], "-", tblNapomenaOpstinaKorisnik[[#This Row],[Šifra budžetske organizacije]])</f>
        <v>028-0028120</v>
      </c>
    </row>
    <row r="277" spans="25:35" x14ac:dyDescent="0.2">
      <c r="Y277" s="260" t="s">
        <v>979</v>
      </c>
      <c r="Z277" s="260" t="s">
        <v>1222</v>
      </c>
      <c r="AA277" s="260" t="s">
        <v>1485</v>
      </c>
      <c r="AB277" s="260" t="s">
        <v>1486</v>
      </c>
      <c r="AC277" s="260" t="str">
        <f>CONCATENATE( tblNapomenaBudzetKorisnik[[#This Row],[Vrsta prihoda]], "-", tblNapomenaBudzetKorisnik[[#This Row],[Šifra budžetskog korisnika]])</f>
        <v>722511-0712311</v>
      </c>
      <c r="AE277" s="260" t="s">
        <v>339</v>
      </c>
      <c r="AF277" s="260" t="s">
        <v>1480</v>
      </c>
      <c r="AG277" s="274" t="s">
        <v>1487</v>
      </c>
      <c r="AH277" s="260" t="s">
        <v>747</v>
      </c>
      <c r="AI277" s="260" t="str">
        <f>CONCATENATE(  tblNapomenaOpstinaKorisnik[[#This Row],[Šifra opštine]], "-", tblNapomenaOpstinaKorisnik[[#This Row],[Šifra budžetske organizacije]])</f>
        <v>028-0028125</v>
      </c>
    </row>
    <row r="278" spans="25:35" x14ac:dyDescent="0.2">
      <c r="Y278" s="260" t="s">
        <v>979</v>
      </c>
      <c r="Z278" s="260" t="s">
        <v>1222</v>
      </c>
      <c r="AA278" s="260" t="s">
        <v>1488</v>
      </c>
      <c r="AB278" s="260" t="s">
        <v>1489</v>
      </c>
      <c r="AC278" s="260" t="str">
        <f>CONCATENATE( tblNapomenaBudzetKorisnik[[#This Row],[Vrsta prihoda]], "-", tblNapomenaBudzetKorisnik[[#This Row],[Šifra budžetskog korisnika]])</f>
        <v>722511-0712312</v>
      </c>
      <c r="AE278" s="260" t="s">
        <v>339</v>
      </c>
      <c r="AF278" s="260" t="s">
        <v>1480</v>
      </c>
      <c r="AG278" s="274" t="s">
        <v>1490</v>
      </c>
      <c r="AH278" s="260" t="s">
        <v>222</v>
      </c>
      <c r="AI278" s="260" t="str">
        <f>CONCATENATE(  tblNapomenaOpstinaKorisnik[[#This Row],[Šifra opštine]], "-", tblNapomenaOpstinaKorisnik[[#This Row],[Šifra budžetske organizacije]])</f>
        <v>028-0028130</v>
      </c>
    </row>
    <row r="279" spans="25:35" x14ac:dyDescent="0.2">
      <c r="Y279" s="260" t="s">
        <v>979</v>
      </c>
      <c r="Z279" s="260" t="s">
        <v>1222</v>
      </c>
      <c r="AA279" s="260" t="s">
        <v>1491</v>
      </c>
      <c r="AB279" s="260" t="s">
        <v>1414</v>
      </c>
      <c r="AC279" s="260" t="str">
        <f>CONCATENATE( tblNapomenaBudzetKorisnik[[#This Row],[Vrsta prihoda]], "-", tblNapomenaBudzetKorisnik[[#This Row],[Šifra budžetskog korisnika]])</f>
        <v>722511-0712313</v>
      </c>
      <c r="AE279" s="260" t="s">
        <v>339</v>
      </c>
      <c r="AF279" s="260" t="s">
        <v>1480</v>
      </c>
      <c r="AG279" s="274" t="s">
        <v>1492</v>
      </c>
      <c r="AH279" s="260" t="s">
        <v>238</v>
      </c>
      <c r="AI279" s="260" t="str">
        <f>CONCATENATE(  tblNapomenaOpstinaKorisnik[[#This Row],[Šifra opštine]], "-", tblNapomenaOpstinaKorisnik[[#This Row],[Šifra budžetske organizacije]])</f>
        <v>028-0028140</v>
      </c>
    </row>
    <row r="280" spans="25:35" x14ac:dyDescent="0.2">
      <c r="Y280" s="260" t="s">
        <v>979</v>
      </c>
      <c r="Z280" s="260" t="s">
        <v>1222</v>
      </c>
      <c r="AA280" s="260" t="s">
        <v>1493</v>
      </c>
      <c r="AB280" s="260" t="s">
        <v>1494</v>
      </c>
      <c r="AC280" s="260" t="str">
        <f>CONCATENATE( tblNapomenaBudzetKorisnik[[#This Row],[Vrsta prihoda]], "-", tblNapomenaBudzetKorisnik[[#This Row],[Šifra budžetskog korisnika]])</f>
        <v>722511-0712314</v>
      </c>
      <c r="AE280" s="260" t="s">
        <v>339</v>
      </c>
      <c r="AF280" s="260" t="s">
        <v>1480</v>
      </c>
      <c r="AG280" s="274" t="s">
        <v>1495</v>
      </c>
      <c r="AH280" s="260" t="s">
        <v>253</v>
      </c>
      <c r="AI280" s="260" t="str">
        <f>CONCATENATE(  tblNapomenaOpstinaKorisnik[[#This Row],[Šifra opštine]], "-", tblNapomenaOpstinaKorisnik[[#This Row],[Šifra budžetske organizacije]])</f>
        <v>028-0028150</v>
      </c>
    </row>
    <row r="281" spans="25:35" x14ac:dyDescent="0.2">
      <c r="Y281" s="260" t="s">
        <v>979</v>
      </c>
      <c r="Z281" s="260" t="s">
        <v>1222</v>
      </c>
      <c r="AA281" s="260" t="s">
        <v>1496</v>
      </c>
      <c r="AB281" s="260" t="s">
        <v>1497</v>
      </c>
      <c r="AC281" s="260" t="str">
        <f>CONCATENATE( tblNapomenaBudzetKorisnik[[#This Row],[Vrsta prihoda]], "-", tblNapomenaBudzetKorisnik[[#This Row],[Šifra budžetskog korisnika]])</f>
        <v>722511-0712315</v>
      </c>
      <c r="AE281" s="260" t="s">
        <v>339</v>
      </c>
      <c r="AF281" s="260" t="s">
        <v>1480</v>
      </c>
      <c r="AG281" s="274" t="s">
        <v>1498</v>
      </c>
      <c r="AH281" s="260" t="s">
        <v>1007</v>
      </c>
      <c r="AI281" s="260" t="str">
        <f>CONCATENATE(  tblNapomenaOpstinaKorisnik[[#This Row],[Šifra opštine]], "-", tblNapomenaOpstinaKorisnik[[#This Row],[Šifra budžetske organizacije]])</f>
        <v>028-0028151</v>
      </c>
    </row>
    <row r="282" spans="25:35" x14ac:dyDescent="0.2">
      <c r="Y282" s="260" t="s">
        <v>979</v>
      </c>
      <c r="Z282" s="260" t="s">
        <v>1222</v>
      </c>
      <c r="AA282" s="260" t="s">
        <v>1499</v>
      </c>
      <c r="AB282" s="260" t="s">
        <v>1500</v>
      </c>
      <c r="AC282" s="260" t="str">
        <f>CONCATENATE( tblNapomenaBudzetKorisnik[[#This Row],[Vrsta prihoda]], "-", tblNapomenaBudzetKorisnik[[#This Row],[Šifra budžetskog korisnika]])</f>
        <v>722511-0712316</v>
      </c>
      <c r="AE282" s="260" t="s">
        <v>339</v>
      </c>
      <c r="AF282" s="260" t="s">
        <v>1480</v>
      </c>
      <c r="AG282" s="274" t="s">
        <v>1501</v>
      </c>
      <c r="AH282" s="260" t="s">
        <v>597</v>
      </c>
      <c r="AI282" s="260" t="str">
        <f>CONCATENATE(  tblNapomenaOpstinaKorisnik[[#This Row],[Šifra opštine]], "-", tblNapomenaOpstinaKorisnik[[#This Row],[Šifra budžetske organizacije]])</f>
        <v>028-0028160</v>
      </c>
    </row>
    <row r="283" spans="25:35" x14ac:dyDescent="0.2">
      <c r="Y283" s="260" t="s">
        <v>979</v>
      </c>
      <c r="Z283" s="260" t="s">
        <v>1222</v>
      </c>
      <c r="AA283" s="260" t="s">
        <v>1502</v>
      </c>
      <c r="AB283" s="260" t="s">
        <v>1503</v>
      </c>
      <c r="AC283" s="260" t="str">
        <f>CONCATENATE( tblNapomenaBudzetKorisnik[[#This Row],[Vrsta prihoda]], "-", tblNapomenaBudzetKorisnik[[#This Row],[Šifra budžetskog korisnika]])</f>
        <v>722511-0712317</v>
      </c>
      <c r="AE283" s="260" t="s">
        <v>339</v>
      </c>
      <c r="AF283" s="260" t="s">
        <v>1480</v>
      </c>
      <c r="AG283" s="274" t="s">
        <v>1504</v>
      </c>
      <c r="AH283" s="260" t="s">
        <v>1505</v>
      </c>
      <c r="AI283" s="260" t="str">
        <f>CONCATENATE(  tblNapomenaOpstinaKorisnik[[#This Row],[Šifra opštine]], "-", tblNapomenaOpstinaKorisnik[[#This Row],[Šifra budžetske organizacije]])</f>
        <v>028-0028161</v>
      </c>
    </row>
    <row r="284" spans="25:35" x14ac:dyDescent="0.2">
      <c r="Y284" s="260" t="s">
        <v>979</v>
      </c>
      <c r="Z284" s="260" t="s">
        <v>1222</v>
      </c>
      <c r="AA284" s="260" t="s">
        <v>1506</v>
      </c>
      <c r="AB284" s="260" t="s">
        <v>1507</v>
      </c>
      <c r="AC284" s="260" t="str">
        <f>CONCATENATE( tblNapomenaBudzetKorisnik[[#This Row],[Vrsta prihoda]], "-", tblNapomenaBudzetKorisnik[[#This Row],[Šifra budžetskog korisnika]])</f>
        <v>722511-0712318</v>
      </c>
      <c r="AE284" s="260" t="s">
        <v>339</v>
      </c>
      <c r="AF284" s="260" t="s">
        <v>1480</v>
      </c>
      <c r="AG284" s="274" t="s">
        <v>1508</v>
      </c>
      <c r="AH284" s="260" t="s">
        <v>1012</v>
      </c>
      <c r="AI284" s="260" t="str">
        <f>CONCATENATE(  tblNapomenaOpstinaKorisnik[[#This Row],[Šifra opštine]], "-", tblNapomenaOpstinaKorisnik[[#This Row],[Šifra budžetske organizacije]])</f>
        <v>028-0028170</v>
      </c>
    </row>
    <row r="285" spans="25:35" x14ac:dyDescent="0.2">
      <c r="Y285" s="260" t="s">
        <v>979</v>
      </c>
      <c r="Z285" s="260" t="s">
        <v>1222</v>
      </c>
      <c r="AA285" s="260" t="s">
        <v>1509</v>
      </c>
      <c r="AB285" s="260" t="s">
        <v>1510</v>
      </c>
      <c r="AC285" s="260" t="str">
        <f>CONCATENATE( tblNapomenaBudzetKorisnik[[#This Row],[Vrsta prihoda]], "-", tblNapomenaBudzetKorisnik[[#This Row],[Šifra budžetskog korisnika]])</f>
        <v>722511-0712319</v>
      </c>
      <c r="AE285" s="260" t="s">
        <v>339</v>
      </c>
      <c r="AF285" s="260" t="s">
        <v>1480</v>
      </c>
      <c r="AG285" s="274" t="s">
        <v>1511</v>
      </c>
      <c r="AH285" s="260" t="s">
        <v>633</v>
      </c>
      <c r="AI285" s="260" t="str">
        <f>CONCATENATE(  tblNapomenaOpstinaKorisnik[[#This Row],[Šifra opštine]], "-", tblNapomenaOpstinaKorisnik[[#This Row],[Šifra budžetske organizacije]])</f>
        <v>028-0028180</v>
      </c>
    </row>
    <row r="286" spans="25:35" x14ac:dyDescent="0.2">
      <c r="Y286" s="260" t="s">
        <v>979</v>
      </c>
      <c r="Z286" s="260" t="s">
        <v>1222</v>
      </c>
      <c r="AA286" s="260" t="s">
        <v>1512</v>
      </c>
      <c r="AB286" s="260" t="s">
        <v>1513</v>
      </c>
      <c r="AC286" s="260" t="str">
        <f>CONCATENATE( tblNapomenaBudzetKorisnik[[#This Row],[Vrsta prihoda]], "-", tblNapomenaBudzetKorisnik[[#This Row],[Šifra budžetskog korisnika]])</f>
        <v>722511-0712320</v>
      </c>
      <c r="AE286" s="260" t="s">
        <v>339</v>
      </c>
      <c r="AF286" s="260" t="s">
        <v>1480</v>
      </c>
      <c r="AG286" s="274" t="s">
        <v>1514</v>
      </c>
      <c r="AH286" s="260" t="s">
        <v>1515</v>
      </c>
      <c r="AI286" s="260" t="str">
        <f>CONCATENATE(  tblNapomenaOpstinaKorisnik[[#This Row],[Šifra opštine]], "-", tblNapomenaOpstinaKorisnik[[#This Row],[Šifra budžetske organizacije]])</f>
        <v>028-0028190</v>
      </c>
    </row>
    <row r="287" spans="25:35" x14ac:dyDescent="0.2">
      <c r="Y287" s="260" t="s">
        <v>979</v>
      </c>
      <c r="Z287" s="260" t="s">
        <v>1222</v>
      </c>
      <c r="AA287" s="260" t="s">
        <v>1516</v>
      </c>
      <c r="AB287" s="260" t="s">
        <v>1517</v>
      </c>
      <c r="AC287" s="260" t="str">
        <f>CONCATENATE( tblNapomenaBudzetKorisnik[[#This Row],[Vrsta prihoda]], "-", tblNapomenaBudzetKorisnik[[#This Row],[Šifra budžetskog korisnika]])</f>
        <v>722511-0712321</v>
      </c>
      <c r="AE287" s="260" t="s">
        <v>339</v>
      </c>
      <c r="AF287" s="260" t="s">
        <v>1480</v>
      </c>
      <c r="AG287" s="274" t="s">
        <v>1518</v>
      </c>
      <c r="AH287" s="260" t="s">
        <v>1519</v>
      </c>
      <c r="AI287" s="260" t="str">
        <f>CONCATENATE(  tblNapomenaOpstinaKorisnik[[#This Row],[Šifra opštine]], "-", tblNapomenaOpstinaKorisnik[[#This Row],[Šifra budžetske organizacije]])</f>
        <v>028-0028195</v>
      </c>
    </row>
    <row r="288" spans="25:35" x14ac:dyDescent="0.2">
      <c r="Y288" s="260" t="s">
        <v>979</v>
      </c>
      <c r="Z288" s="260" t="s">
        <v>1222</v>
      </c>
      <c r="AA288" s="260" t="s">
        <v>1520</v>
      </c>
      <c r="AB288" s="260" t="s">
        <v>1521</v>
      </c>
      <c r="AC288" s="260" t="str">
        <f>CONCATENATE( tblNapomenaBudzetKorisnik[[#This Row],[Vrsta prihoda]], "-", tblNapomenaBudzetKorisnik[[#This Row],[Šifra budžetskog korisnika]])</f>
        <v>722511-0712400</v>
      </c>
      <c r="AE288" s="260" t="s">
        <v>339</v>
      </c>
      <c r="AF288" s="260" t="s">
        <v>1480</v>
      </c>
      <c r="AG288" s="274" t="s">
        <v>1522</v>
      </c>
      <c r="AH288" s="260" t="s">
        <v>300</v>
      </c>
      <c r="AI288" s="260" t="str">
        <f>CONCATENATE(  tblNapomenaOpstinaKorisnik[[#This Row],[Šifra opštine]], "-", tblNapomenaOpstinaKorisnik[[#This Row],[Šifra budžetske organizacije]])</f>
        <v>028-0028200</v>
      </c>
    </row>
    <row r="289" spans="25:35" x14ac:dyDescent="0.2">
      <c r="Y289" s="260" t="s">
        <v>979</v>
      </c>
      <c r="Z289" s="260" t="s">
        <v>1222</v>
      </c>
      <c r="AA289" s="260" t="s">
        <v>1523</v>
      </c>
      <c r="AB289" s="260" t="s">
        <v>1524</v>
      </c>
      <c r="AC289" s="260" t="str">
        <f>CONCATENATE( tblNapomenaBudzetKorisnik[[#This Row],[Vrsta prihoda]], "-", tblNapomenaBudzetKorisnik[[#This Row],[Šifra budžetskog korisnika]])</f>
        <v>722511-0712401</v>
      </c>
      <c r="AE289" s="260" t="s">
        <v>339</v>
      </c>
      <c r="AF289" s="260" t="s">
        <v>1480</v>
      </c>
      <c r="AG289" s="274" t="s">
        <v>1525</v>
      </c>
      <c r="AH289" s="260" t="s">
        <v>1526</v>
      </c>
      <c r="AI289" s="260" t="str">
        <f>CONCATENATE(  tblNapomenaOpstinaKorisnik[[#This Row],[Šifra opštine]], "-", tblNapomenaOpstinaKorisnik[[#This Row],[Šifra budžetske organizacije]])</f>
        <v>028-0028300</v>
      </c>
    </row>
    <row r="290" spans="25:35" x14ac:dyDescent="0.2">
      <c r="Y290" s="260" t="s">
        <v>979</v>
      </c>
      <c r="Z290" s="260" t="s">
        <v>1222</v>
      </c>
      <c r="AA290" s="260" t="s">
        <v>1527</v>
      </c>
      <c r="AB290" s="260" t="s">
        <v>1528</v>
      </c>
      <c r="AC290" s="260" t="str">
        <f>CONCATENATE( tblNapomenaBudzetKorisnik[[#This Row],[Vrsta prihoda]], "-", tblNapomenaBudzetKorisnik[[#This Row],[Šifra budžetskog korisnika]])</f>
        <v>722511-0712402</v>
      </c>
      <c r="AE290" s="260" t="s">
        <v>339</v>
      </c>
      <c r="AF290" s="260" t="s">
        <v>1480</v>
      </c>
      <c r="AG290" s="274" t="s">
        <v>1529</v>
      </c>
      <c r="AH290" s="260" t="s">
        <v>1530</v>
      </c>
      <c r="AI290" s="260" t="str">
        <f>CONCATENATE(  tblNapomenaOpstinaKorisnik[[#This Row],[Šifra opštine]], "-", tblNapomenaOpstinaKorisnik[[#This Row],[Šifra budžetske organizacije]])</f>
        <v>028-0028401</v>
      </c>
    </row>
    <row r="291" spans="25:35" x14ac:dyDescent="0.2">
      <c r="Y291" s="260" t="s">
        <v>979</v>
      </c>
      <c r="Z291" s="260" t="s">
        <v>1222</v>
      </c>
      <c r="AA291" s="260" t="s">
        <v>1531</v>
      </c>
      <c r="AB291" s="260" t="s">
        <v>1532</v>
      </c>
      <c r="AC291" s="260" t="str">
        <f>CONCATENATE( tblNapomenaBudzetKorisnik[[#This Row],[Vrsta prihoda]], "-", tblNapomenaBudzetKorisnik[[#This Row],[Šifra budžetskog korisnika]])</f>
        <v>722511-0712403</v>
      </c>
      <c r="AE291" s="260" t="s">
        <v>339</v>
      </c>
      <c r="AF291" s="260" t="s">
        <v>1480</v>
      </c>
      <c r="AG291" s="274" t="s">
        <v>1533</v>
      </c>
      <c r="AH291" s="260" t="s">
        <v>1534</v>
      </c>
      <c r="AI291" s="260" t="str">
        <f>CONCATENATE(  tblNapomenaOpstinaKorisnik[[#This Row],[Šifra opštine]], "-", tblNapomenaOpstinaKorisnik[[#This Row],[Šifra budžetske organizacije]])</f>
        <v>028-0028510</v>
      </c>
    </row>
    <row r="292" spans="25:35" x14ac:dyDescent="0.2">
      <c r="Y292" s="260" t="s">
        <v>979</v>
      </c>
      <c r="Z292" s="260" t="s">
        <v>1222</v>
      </c>
      <c r="AA292" s="260" t="s">
        <v>1535</v>
      </c>
      <c r="AB292" s="260" t="s">
        <v>1536</v>
      </c>
      <c r="AC292" s="260" t="str">
        <f>CONCATENATE( tblNapomenaBudzetKorisnik[[#This Row],[Vrsta prihoda]], "-", tblNapomenaBudzetKorisnik[[#This Row],[Šifra budžetskog korisnika]])</f>
        <v>722511-0712404</v>
      </c>
      <c r="AE292" s="260" t="s">
        <v>339</v>
      </c>
      <c r="AF292" s="260" t="s">
        <v>1480</v>
      </c>
      <c r="AG292" s="274" t="s">
        <v>1537</v>
      </c>
      <c r="AH292" s="260" t="s">
        <v>1538</v>
      </c>
      <c r="AI292" s="260" t="str">
        <f>CONCATENATE(  tblNapomenaOpstinaKorisnik[[#This Row],[Šifra opštine]], "-", tblNapomenaOpstinaKorisnik[[#This Row],[Šifra budžetske organizacije]])</f>
        <v>028-0028600</v>
      </c>
    </row>
    <row r="293" spans="25:35" x14ac:dyDescent="0.2">
      <c r="Y293" s="260" t="s">
        <v>979</v>
      </c>
      <c r="Z293" s="260" t="s">
        <v>1222</v>
      </c>
      <c r="AA293" s="260" t="s">
        <v>1539</v>
      </c>
      <c r="AB293" s="260" t="s">
        <v>1540</v>
      </c>
      <c r="AC293" s="260" t="str">
        <f>CONCATENATE( tblNapomenaBudzetKorisnik[[#This Row],[Vrsta prihoda]], "-", tblNapomenaBudzetKorisnik[[#This Row],[Šifra budžetskog korisnika]])</f>
        <v>722511-0712405</v>
      </c>
      <c r="AE293" s="260" t="s">
        <v>339</v>
      </c>
      <c r="AF293" s="260" t="s">
        <v>1480</v>
      </c>
      <c r="AG293" s="274" t="s">
        <v>1541</v>
      </c>
      <c r="AH293" s="260" t="s">
        <v>1542</v>
      </c>
      <c r="AI293" s="260" t="str">
        <f>CONCATENATE(  tblNapomenaOpstinaKorisnik[[#This Row],[Šifra opštine]], "-", tblNapomenaOpstinaKorisnik[[#This Row],[Šifra budžetske organizacije]])</f>
        <v>028-0815038</v>
      </c>
    </row>
    <row r="294" spans="25:35" x14ac:dyDescent="0.2">
      <c r="Y294" s="260" t="s">
        <v>979</v>
      </c>
      <c r="Z294" s="260" t="s">
        <v>1222</v>
      </c>
      <c r="AA294" s="260" t="s">
        <v>1543</v>
      </c>
      <c r="AB294" s="260" t="s">
        <v>1544</v>
      </c>
      <c r="AC294" s="260" t="str">
        <f>CONCATENATE( tblNapomenaBudzetKorisnik[[#This Row],[Vrsta prihoda]], "-", tblNapomenaBudzetKorisnik[[#This Row],[Šifra budžetskog korisnika]])</f>
        <v>722511-0712406</v>
      </c>
      <c r="AE294" s="260" t="s">
        <v>339</v>
      </c>
      <c r="AF294" s="260" t="s">
        <v>1480</v>
      </c>
      <c r="AG294" s="274" t="s">
        <v>1545</v>
      </c>
      <c r="AH294" s="260" t="s">
        <v>1546</v>
      </c>
      <c r="AI294" s="260" t="str">
        <f>CONCATENATE(  tblNapomenaOpstinaKorisnik[[#This Row],[Šifra opštine]], "-", tblNapomenaOpstinaKorisnik[[#This Row],[Šifra budžetske organizacije]])</f>
        <v>028-0815039</v>
      </c>
    </row>
    <row r="295" spans="25:35" x14ac:dyDescent="0.2">
      <c r="Y295" s="260" t="s">
        <v>979</v>
      </c>
      <c r="Z295" s="260" t="s">
        <v>1222</v>
      </c>
      <c r="AA295" s="260" t="s">
        <v>1547</v>
      </c>
      <c r="AB295" s="260" t="s">
        <v>1483</v>
      </c>
      <c r="AC295" s="260" t="str">
        <f>CONCATENATE( tblNapomenaBudzetKorisnik[[#This Row],[Vrsta prihoda]], "-", tblNapomenaBudzetKorisnik[[#This Row],[Šifra budžetskog korisnika]])</f>
        <v>722511-0712407</v>
      </c>
      <c r="AE295" s="260" t="s">
        <v>339</v>
      </c>
      <c r="AF295" s="260" t="s">
        <v>1480</v>
      </c>
      <c r="AG295" s="274" t="s">
        <v>1548</v>
      </c>
      <c r="AH295" s="260" t="s">
        <v>1549</v>
      </c>
      <c r="AI295" s="260" t="str">
        <f>CONCATENATE(  tblNapomenaOpstinaKorisnik[[#This Row],[Šifra opštine]], "-", tblNapomenaOpstinaKorisnik[[#This Row],[Šifra budžetske organizacije]])</f>
        <v>028-0815040</v>
      </c>
    </row>
    <row r="296" spans="25:35" x14ac:dyDescent="0.2">
      <c r="Y296" s="260" t="s">
        <v>979</v>
      </c>
      <c r="Z296" s="260" t="s">
        <v>1222</v>
      </c>
      <c r="AA296" s="260" t="s">
        <v>1550</v>
      </c>
      <c r="AB296" s="260" t="s">
        <v>1486</v>
      </c>
      <c r="AC296" s="260" t="str">
        <f>CONCATENATE( tblNapomenaBudzetKorisnik[[#This Row],[Vrsta prihoda]], "-", tblNapomenaBudzetKorisnik[[#This Row],[Šifra budžetskog korisnika]])</f>
        <v>722511-0712410</v>
      </c>
      <c r="AE296" s="260" t="s">
        <v>339</v>
      </c>
      <c r="AF296" s="260" t="s">
        <v>1480</v>
      </c>
      <c r="AG296" s="274" t="s">
        <v>1551</v>
      </c>
      <c r="AH296" s="260" t="s">
        <v>1552</v>
      </c>
      <c r="AI296" s="260" t="str">
        <f>CONCATENATE(  tblNapomenaOpstinaKorisnik[[#This Row],[Šifra opštine]], "-", tblNapomenaOpstinaKorisnik[[#This Row],[Šifra budžetske organizacije]])</f>
        <v>028-0815041</v>
      </c>
    </row>
    <row r="297" spans="25:35" x14ac:dyDescent="0.2">
      <c r="Y297" s="260" t="s">
        <v>979</v>
      </c>
      <c r="Z297" s="260" t="s">
        <v>1222</v>
      </c>
      <c r="AA297" s="260" t="s">
        <v>1553</v>
      </c>
      <c r="AB297" s="260" t="s">
        <v>1554</v>
      </c>
      <c r="AC297" s="260" t="str">
        <f>CONCATENATE( tblNapomenaBudzetKorisnik[[#This Row],[Vrsta prihoda]], "-", tblNapomenaBudzetKorisnik[[#This Row],[Šifra budžetskog korisnika]])</f>
        <v>722511-0712411</v>
      </c>
      <c r="AE297" s="260" t="s">
        <v>339</v>
      </c>
      <c r="AF297" s="260" t="s">
        <v>1480</v>
      </c>
      <c r="AG297" s="274" t="s">
        <v>1555</v>
      </c>
      <c r="AH297" s="260" t="s">
        <v>1556</v>
      </c>
      <c r="AI297" s="260" t="str">
        <f>CONCATENATE(  tblNapomenaOpstinaKorisnik[[#This Row],[Šifra opštine]], "-", tblNapomenaOpstinaKorisnik[[#This Row],[Šifra budžetske organizacije]])</f>
        <v>028-0815042</v>
      </c>
    </row>
    <row r="298" spans="25:35" x14ac:dyDescent="0.2">
      <c r="Y298" s="260" t="s">
        <v>979</v>
      </c>
      <c r="Z298" s="260" t="s">
        <v>1222</v>
      </c>
      <c r="AA298" s="260" t="s">
        <v>1557</v>
      </c>
      <c r="AB298" s="260" t="s">
        <v>1558</v>
      </c>
      <c r="AC298" s="260" t="str">
        <f>CONCATENATE( tblNapomenaBudzetKorisnik[[#This Row],[Vrsta prihoda]], "-", tblNapomenaBudzetKorisnik[[#This Row],[Šifra budžetskog korisnika]])</f>
        <v>722511-0712412</v>
      </c>
      <c r="AE298" s="260" t="s">
        <v>339</v>
      </c>
      <c r="AF298" s="260" t="s">
        <v>1480</v>
      </c>
      <c r="AG298" s="274" t="s">
        <v>1559</v>
      </c>
      <c r="AH298" s="260" t="s">
        <v>1560</v>
      </c>
      <c r="AI298" s="260" t="str">
        <f>CONCATENATE(  tblNapomenaOpstinaKorisnik[[#This Row],[Šifra opštine]], "-", tblNapomenaOpstinaKorisnik[[#This Row],[Šifra budžetske organizacije]])</f>
        <v>028-0815043</v>
      </c>
    </row>
    <row r="299" spans="25:35" x14ac:dyDescent="0.2">
      <c r="Y299" s="260" t="s">
        <v>979</v>
      </c>
      <c r="Z299" s="260" t="s">
        <v>1222</v>
      </c>
      <c r="AA299" s="260" t="s">
        <v>1561</v>
      </c>
      <c r="AB299" s="260" t="s">
        <v>1562</v>
      </c>
      <c r="AC299" s="260" t="str">
        <f>CONCATENATE( tblNapomenaBudzetKorisnik[[#This Row],[Vrsta prihoda]], "-", tblNapomenaBudzetKorisnik[[#This Row],[Šifra budžetskog korisnika]])</f>
        <v>722511-0712413</v>
      </c>
      <c r="AE299" s="260" t="s">
        <v>339</v>
      </c>
      <c r="AF299" s="260" t="s">
        <v>1480</v>
      </c>
      <c r="AG299" s="274" t="s">
        <v>1563</v>
      </c>
      <c r="AH299" s="260" t="s">
        <v>1564</v>
      </c>
      <c r="AI299" s="260" t="str">
        <f>CONCATENATE(  tblNapomenaOpstinaKorisnik[[#This Row],[Šifra opštine]], "-", tblNapomenaOpstinaKorisnik[[#This Row],[Šifra budžetske organizacije]])</f>
        <v>028-0818038</v>
      </c>
    </row>
    <row r="300" spans="25:35" x14ac:dyDescent="0.2">
      <c r="Y300" s="260" t="s">
        <v>979</v>
      </c>
      <c r="Z300" s="260" t="s">
        <v>1222</v>
      </c>
      <c r="AA300" s="260" t="s">
        <v>1565</v>
      </c>
      <c r="AB300" s="260" t="s">
        <v>1566</v>
      </c>
      <c r="AC300" s="260" t="str">
        <f>CONCATENATE( tblNapomenaBudzetKorisnik[[#This Row],[Vrsta prihoda]], "-", tblNapomenaBudzetKorisnik[[#This Row],[Šifra budžetskog korisnika]])</f>
        <v>722511-0712414</v>
      </c>
      <c r="AE300" s="260" t="s">
        <v>339</v>
      </c>
      <c r="AF300" s="260" t="s">
        <v>1480</v>
      </c>
      <c r="AG300" s="274" t="s">
        <v>1567</v>
      </c>
      <c r="AH300" s="260" t="s">
        <v>1568</v>
      </c>
      <c r="AI300" s="260" t="str">
        <f>CONCATENATE(  tblNapomenaOpstinaKorisnik[[#This Row],[Šifra opštine]], "-", tblNapomenaOpstinaKorisnik[[#This Row],[Šifra budžetske organizacije]])</f>
        <v>028-0818039</v>
      </c>
    </row>
    <row r="301" spans="25:35" x14ac:dyDescent="0.2">
      <c r="Y301" s="260" t="s">
        <v>979</v>
      </c>
      <c r="Z301" s="260" t="s">
        <v>1222</v>
      </c>
      <c r="AA301" s="260" t="s">
        <v>1569</v>
      </c>
      <c r="AB301" s="260" t="s">
        <v>1570</v>
      </c>
      <c r="AC301" s="260" t="str">
        <f>CONCATENATE( tblNapomenaBudzetKorisnik[[#This Row],[Vrsta prihoda]], "-", tblNapomenaBudzetKorisnik[[#This Row],[Šifra budžetskog korisnika]])</f>
        <v>722511-0712415</v>
      </c>
      <c r="AE301" s="260" t="s">
        <v>339</v>
      </c>
      <c r="AF301" s="260" t="s">
        <v>1480</v>
      </c>
      <c r="AG301" s="274" t="s">
        <v>171</v>
      </c>
      <c r="AH301" s="260" t="s">
        <v>172</v>
      </c>
      <c r="AI301" s="260" t="str">
        <f>CONCATENATE(  tblNapomenaOpstinaKorisnik[[#This Row],[Šifra opštine]], "-", tblNapomenaOpstinaKorisnik[[#This Row],[Šifra budžetske organizacije]])</f>
        <v>028-9999999</v>
      </c>
    </row>
    <row r="302" spans="25:35" x14ac:dyDescent="0.2">
      <c r="Y302" s="260" t="s">
        <v>979</v>
      </c>
      <c r="Z302" s="260" t="s">
        <v>1222</v>
      </c>
      <c r="AA302" s="260" t="s">
        <v>1571</v>
      </c>
      <c r="AB302" s="260" t="s">
        <v>1572</v>
      </c>
      <c r="AC302" s="260" t="str">
        <f>CONCATENATE( tblNapomenaBudzetKorisnik[[#This Row],[Vrsta prihoda]], "-", tblNapomenaBudzetKorisnik[[#This Row],[Šifra budžetskog korisnika]])</f>
        <v>722511-0712416</v>
      </c>
      <c r="AE302" s="260" t="s">
        <v>328</v>
      </c>
      <c r="AF302" s="260" t="s">
        <v>1573</v>
      </c>
      <c r="AG302" s="274" t="s">
        <v>1574</v>
      </c>
      <c r="AH302" s="260" t="s">
        <v>176</v>
      </c>
      <c r="AI302" s="260" t="str">
        <f>CONCATENATE(  tblNapomenaOpstinaKorisnik[[#This Row],[Šifra opštine]], "-", tblNapomenaOpstinaKorisnik[[#This Row],[Šifra budžetske organizacije]])</f>
        <v>031-0031110</v>
      </c>
    </row>
    <row r="303" spans="25:35" x14ac:dyDescent="0.2">
      <c r="Y303" s="260" t="s">
        <v>979</v>
      </c>
      <c r="Z303" s="260" t="s">
        <v>1222</v>
      </c>
      <c r="AA303" s="260" t="s">
        <v>1575</v>
      </c>
      <c r="AB303" s="260" t="s">
        <v>1576</v>
      </c>
      <c r="AC303" s="260" t="str">
        <f>CONCATENATE( tblNapomenaBudzetKorisnik[[#This Row],[Vrsta prihoda]], "-", tblNapomenaBudzetKorisnik[[#This Row],[Šifra budžetskog korisnika]])</f>
        <v>722511-0712417</v>
      </c>
      <c r="AE303" s="260" t="s">
        <v>328</v>
      </c>
      <c r="AF303" s="260" t="s">
        <v>1573</v>
      </c>
      <c r="AG303" s="274" t="s">
        <v>1577</v>
      </c>
      <c r="AH303" s="260" t="s">
        <v>747</v>
      </c>
      <c r="AI303" s="260" t="str">
        <f>CONCATENATE(  tblNapomenaOpstinaKorisnik[[#This Row],[Šifra opštine]], "-", tblNapomenaOpstinaKorisnik[[#This Row],[Šifra budžetske organizacije]])</f>
        <v>031-0031125</v>
      </c>
    </row>
    <row r="304" spans="25:35" x14ac:dyDescent="0.2">
      <c r="Y304" s="260" t="s">
        <v>979</v>
      </c>
      <c r="Z304" s="260" t="s">
        <v>1222</v>
      </c>
      <c r="AA304" s="260" t="s">
        <v>1578</v>
      </c>
      <c r="AB304" s="260" t="s">
        <v>1579</v>
      </c>
      <c r="AC304" s="260" t="str">
        <f>CONCATENATE( tblNapomenaBudzetKorisnik[[#This Row],[Vrsta prihoda]], "-", tblNapomenaBudzetKorisnik[[#This Row],[Šifra budžetskog korisnika]])</f>
        <v>722511-0712418</v>
      </c>
      <c r="AE304" s="260" t="s">
        <v>328</v>
      </c>
      <c r="AF304" s="260" t="s">
        <v>1573</v>
      </c>
      <c r="AG304" s="274" t="s">
        <v>1580</v>
      </c>
      <c r="AH304" s="260" t="s">
        <v>931</v>
      </c>
      <c r="AI304" s="260" t="str">
        <f>CONCATENATE(  tblNapomenaOpstinaKorisnik[[#This Row],[Šifra opštine]], "-", tblNapomenaOpstinaKorisnik[[#This Row],[Šifra budžetske organizacije]])</f>
        <v>031-0031130</v>
      </c>
    </row>
    <row r="305" spans="25:35" x14ac:dyDescent="0.2">
      <c r="Y305" s="260" t="s">
        <v>979</v>
      </c>
      <c r="Z305" s="260" t="s">
        <v>1222</v>
      </c>
      <c r="AA305" s="260" t="s">
        <v>1581</v>
      </c>
      <c r="AB305" s="260" t="s">
        <v>1582</v>
      </c>
      <c r="AC305" s="260" t="str">
        <f>CONCATENATE( tblNapomenaBudzetKorisnik[[#This Row],[Vrsta prihoda]], "-", tblNapomenaBudzetKorisnik[[#This Row],[Šifra budžetskog korisnika]])</f>
        <v>722511-0712419</v>
      </c>
      <c r="AE305" s="260" t="s">
        <v>328</v>
      </c>
      <c r="AF305" s="260" t="s">
        <v>1573</v>
      </c>
      <c r="AG305" s="274" t="s">
        <v>1583</v>
      </c>
      <c r="AH305" s="260" t="s">
        <v>277</v>
      </c>
      <c r="AI305" s="260" t="str">
        <f>CONCATENATE(  tblNapomenaOpstinaKorisnik[[#This Row],[Šifra opštine]], "-", tblNapomenaOpstinaKorisnik[[#This Row],[Šifra budžetske organizacije]])</f>
        <v>031-0031190</v>
      </c>
    </row>
    <row r="306" spans="25:35" x14ac:dyDescent="0.2">
      <c r="Y306" s="260" t="s">
        <v>979</v>
      </c>
      <c r="Z306" s="260" t="s">
        <v>1222</v>
      </c>
      <c r="AA306" s="260" t="s">
        <v>1584</v>
      </c>
      <c r="AB306" s="260" t="s">
        <v>1585</v>
      </c>
      <c r="AC306" s="260" t="str">
        <f>CONCATENATE( tblNapomenaBudzetKorisnik[[#This Row],[Vrsta prihoda]], "-", tblNapomenaBudzetKorisnik[[#This Row],[Šifra budžetskog korisnika]])</f>
        <v>722511-0712420</v>
      </c>
      <c r="AE306" s="260" t="s">
        <v>328</v>
      </c>
      <c r="AF306" s="260" t="s">
        <v>1573</v>
      </c>
      <c r="AG306" s="274" t="s">
        <v>1586</v>
      </c>
      <c r="AH306" s="260" t="s">
        <v>300</v>
      </c>
      <c r="AI306" s="260" t="str">
        <f>CONCATENATE(  tblNapomenaOpstinaKorisnik[[#This Row],[Šifra opštine]], "-", tblNapomenaOpstinaKorisnik[[#This Row],[Šifra budžetske organizacije]])</f>
        <v>031-0031200</v>
      </c>
    </row>
    <row r="307" spans="25:35" x14ac:dyDescent="0.2">
      <c r="Y307" s="260" t="s">
        <v>979</v>
      </c>
      <c r="Z307" s="260" t="s">
        <v>1222</v>
      </c>
      <c r="AA307" s="260" t="s">
        <v>1587</v>
      </c>
      <c r="AB307" s="260" t="s">
        <v>1588</v>
      </c>
      <c r="AC307" s="260" t="str">
        <f>CONCATENATE( tblNapomenaBudzetKorisnik[[#This Row],[Vrsta prihoda]], "-", tblNapomenaBudzetKorisnik[[#This Row],[Šifra budžetskog korisnika]])</f>
        <v>722511-0712500</v>
      </c>
      <c r="AE307" s="260" t="s">
        <v>328</v>
      </c>
      <c r="AF307" s="260" t="s">
        <v>1573</v>
      </c>
      <c r="AG307" s="274" t="s">
        <v>1589</v>
      </c>
      <c r="AH307" s="260" t="s">
        <v>676</v>
      </c>
      <c r="AI307" s="260" t="str">
        <f>CONCATENATE(  tblNapomenaOpstinaKorisnik[[#This Row],[Šifra opštine]], "-", tblNapomenaOpstinaKorisnik[[#This Row],[Šifra budžetske organizacije]])</f>
        <v>031-0031300</v>
      </c>
    </row>
    <row r="308" spans="25:35" x14ac:dyDescent="0.2">
      <c r="Y308" s="260" t="s">
        <v>979</v>
      </c>
      <c r="Z308" s="260" t="s">
        <v>1222</v>
      </c>
      <c r="AA308" s="260" t="s">
        <v>1590</v>
      </c>
      <c r="AB308" s="260" t="s">
        <v>1591</v>
      </c>
      <c r="AC308" s="260" t="str">
        <f>CONCATENATE( tblNapomenaBudzetKorisnik[[#This Row],[Vrsta prihoda]], "-", tblNapomenaBudzetKorisnik[[#This Row],[Šifra budžetskog korisnika]])</f>
        <v>722511-0712501</v>
      </c>
      <c r="AE308" s="260" t="s">
        <v>328</v>
      </c>
      <c r="AF308" s="260" t="s">
        <v>1573</v>
      </c>
      <c r="AG308" s="274" t="s">
        <v>1592</v>
      </c>
      <c r="AH308" s="260" t="s">
        <v>1593</v>
      </c>
      <c r="AI308" s="260" t="str">
        <f>CONCATENATE(  tblNapomenaOpstinaKorisnik[[#This Row],[Šifra opštine]], "-", tblNapomenaOpstinaKorisnik[[#This Row],[Šifra budžetske organizacije]])</f>
        <v>031-0031400</v>
      </c>
    </row>
    <row r="309" spans="25:35" x14ac:dyDescent="0.2">
      <c r="Y309" s="260" t="s">
        <v>979</v>
      </c>
      <c r="Z309" s="260" t="s">
        <v>1222</v>
      </c>
      <c r="AA309" s="260" t="s">
        <v>1594</v>
      </c>
      <c r="AB309" s="260" t="s">
        <v>1595</v>
      </c>
      <c r="AC309" s="260" t="str">
        <f>CONCATENATE( tblNapomenaBudzetKorisnik[[#This Row],[Vrsta prihoda]], "-", tblNapomenaBudzetKorisnik[[#This Row],[Šifra budžetskog korisnika]])</f>
        <v>722511-0712502</v>
      </c>
      <c r="AE309" s="260" t="s">
        <v>328</v>
      </c>
      <c r="AF309" s="260" t="s">
        <v>1573</v>
      </c>
      <c r="AG309" s="274" t="s">
        <v>1596</v>
      </c>
      <c r="AH309" s="260" t="s">
        <v>1597</v>
      </c>
      <c r="AI309" s="260" t="str">
        <f>CONCATENATE(  tblNapomenaOpstinaKorisnik[[#This Row],[Šifra opštine]], "-", tblNapomenaOpstinaKorisnik[[#This Row],[Šifra budžetske organizacije]])</f>
        <v>031-0031510</v>
      </c>
    </row>
    <row r="310" spans="25:35" x14ac:dyDescent="0.2">
      <c r="Y310" s="260" t="s">
        <v>979</v>
      </c>
      <c r="Z310" s="260" t="s">
        <v>1222</v>
      </c>
      <c r="AA310" s="260" t="s">
        <v>1598</v>
      </c>
      <c r="AB310" s="260" t="s">
        <v>1599</v>
      </c>
      <c r="AC310" s="260" t="str">
        <f>CONCATENATE( tblNapomenaBudzetKorisnik[[#This Row],[Vrsta prihoda]], "-", tblNapomenaBudzetKorisnik[[#This Row],[Šifra budžetskog korisnika]])</f>
        <v>722511-0712503</v>
      </c>
      <c r="AE310" s="260" t="s">
        <v>328</v>
      </c>
      <c r="AF310" s="260" t="s">
        <v>1573</v>
      </c>
      <c r="AG310" s="274" t="s">
        <v>1600</v>
      </c>
      <c r="AH310" s="260" t="s">
        <v>1601</v>
      </c>
      <c r="AI310" s="260" t="str">
        <f>CONCATENATE(  tblNapomenaOpstinaKorisnik[[#This Row],[Šifra opštine]], "-", tblNapomenaOpstinaKorisnik[[#This Row],[Šifra budžetske organizacije]])</f>
        <v>031-0031520</v>
      </c>
    </row>
    <row r="311" spans="25:35" x14ac:dyDescent="0.2">
      <c r="Y311" s="260" t="s">
        <v>979</v>
      </c>
      <c r="Z311" s="260" t="s">
        <v>1222</v>
      </c>
      <c r="AA311" s="260" t="s">
        <v>1602</v>
      </c>
      <c r="AB311" s="260" t="s">
        <v>1603</v>
      </c>
      <c r="AC311" s="260" t="str">
        <f>CONCATENATE( tblNapomenaBudzetKorisnik[[#This Row],[Vrsta prihoda]], "-", tblNapomenaBudzetKorisnik[[#This Row],[Šifra budžetskog korisnika]])</f>
        <v>722511-0712504</v>
      </c>
      <c r="AE311" s="260" t="s">
        <v>328</v>
      </c>
      <c r="AF311" s="260" t="s">
        <v>1573</v>
      </c>
      <c r="AG311" s="274" t="s">
        <v>1604</v>
      </c>
      <c r="AH311" s="260" t="s">
        <v>1605</v>
      </c>
      <c r="AI311" s="260" t="str">
        <f>CONCATENATE(  tblNapomenaOpstinaKorisnik[[#This Row],[Šifra opštine]], "-", tblNapomenaOpstinaKorisnik[[#This Row],[Šifra budžetske organizacije]])</f>
        <v>031-0031600</v>
      </c>
    </row>
    <row r="312" spans="25:35" x14ac:dyDescent="0.2">
      <c r="Y312" s="260" t="s">
        <v>979</v>
      </c>
      <c r="Z312" s="260" t="s">
        <v>1222</v>
      </c>
      <c r="AA312" s="260" t="s">
        <v>1606</v>
      </c>
      <c r="AB312" s="260" t="s">
        <v>1607</v>
      </c>
      <c r="AC312" s="260" t="str">
        <f>CONCATENATE( tblNapomenaBudzetKorisnik[[#This Row],[Vrsta prihoda]], "-", tblNapomenaBudzetKorisnik[[#This Row],[Šifra budžetskog korisnika]])</f>
        <v>722511-0712505</v>
      </c>
      <c r="AE312" s="260" t="s">
        <v>328</v>
      </c>
      <c r="AF312" s="260" t="s">
        <v>1573</v>
      </c>
      <c r="AG312" s="274" t="s">
        <v>1608</v>
      </c>
      <c r="AH312" s="260" t="s">
        <v>1609</v>
      </c>
      <c r="AI312" s="260" t="str">
        <f>CONCATENATE(  tblNapomenaOpstinaKorisnik[[#This Row],[Šifra opštine]], "-", tblNapomenaOpstinaKorisnik[[#This Row],[Šifra budžetske organizacije]])</f>
        <v>031-0031920</v>
      </c>
    </row>
    <row r="313" spans="25:35" x14ac:dyDescent="0.2">
      <c r="Y313" s="260" t="s">
        <v>979</v>
      </c>
      <c r="Z313" s="260" t="s">
        <v>1222</v>
      </c>
      <c r="AA313" s="260" t="s">
        <v>1610</v>
      </c>
      <c r="AB313" s="260" t="s">
        <v>1611</v>
      </c>
      <c r="AC313" s="260" t="str">
        <f>CONCATENATE( tblNapomenaBudzetKorisnik[[#This Row],[Vrsta prihoda]], "-", tblNapomenaBudzetKorisnik[[#This Row],[Šifra budžetskog korisnika]])</f>
        <v>722511-0712506</v>
      </c>
      <c r="AE313" s="260" t="s">
        <v>328</v>
      </c>
      <c r="AF313" s="260" t="s">
        <v>1573</v>
      </c>
      <c r="AG313" s="274" t="s">
        <v>1612</v>
      </c>
      <c r="AH313" s="260" t="s">
        <v>1613</v>
      </c>
      <c r="AI313" s="260" t="str">
        <f>CONCATENATE(  tblNapomenaOpstinaKorisnik[[#This Row],[Šifra opštine]], "-", tblNapomenaOpstinaKorisnik[[#This Row],[Šifra budžetske organizacije]])</f>
        <v>031-0031930</v>
      </c>
    </row>
    <row r="314" spans="25:35" x14ac:dyDescent="0.2">
      <c r="Y314" s="260" t="s">
        <v>979</v>
      </c>
      <c r="Z314" s="260" t="s">
        <v>1222</v>
      </c>
      <c r="AA314" s="260" t="s">
        <v>1614</v>
      </c>
      <c r="AB314" s="260" t="s">
        <v>1615</v>
      </c>
      <c r="AC314" s="260" t="str">
        <f>CONCATENATE( tblNapomenaBudzetKorisnik[[#This Row],[Vrsta prihoda]], "-", tblNapomenaBudzetKorisnik[[#This Row],[Šifra budžetskog korisnika]])</f>
        <v>722511-0712507</v>
      </c>
      <c r="AE314" s="260" t="s">
        <v>328</v>
      </c>
      <c r="AF314" s="260" t="s">
        <v>1573</v>
      </c>
      <c r="AG314" s="274" t="s">
        <v>1616</v>
      </c>
      <c r="AH314" s="260" t="s">
        <v>1617</v>
      </c>
      <c r="AI314" s="260" t="str">
        <f>CONCATENATE(  tblNapomenaOpstinaKorisnik[[#This Row],[Šifra opštine]], "-", tblNapomenaOpstinaKorisnik[[#This Row],[Šifra budžetske organizacije]])</f>
        <v>031-0815077</v>
      </c>
    </row>
    <row r="315" spans="25:35" x14ac:dyDescent="0.2">
      <c r="Y315" s="260" t="s">
        <v>979</v>
      </c>
      <c r="Z315" s="260" t="s">
        <v>1222</v>
      </c>
      <c r="AA315" s="260" t="s">
        <v>1618</v>
      </c>
      <c r="AB315" s="260" t="s">
        <v>1619</v>
      </c>
      <c r="AC315" s="260" t="str">
        <f>CONCATENATE( tblNapomenaBudzetKorisnik[[#This Row],[Vrsta prihoda]], "-", tblNapomenaBudzetKorisnik[[#This Row],[Šifra budžetskog korisnika]])</f>
        <v>722511-0712508</v>
      </c>
      <c r="AE315" s="260" t="s">
        <v>328</v>
      </c>
      <c r="AF315" s="260" t="s">
        <v>1573</v>
      </c>
      <c r="AG315" s="274" t="s">
        <v>1620</v>
      </c>
      <c r="AH315" s="260" t="s">
        <v>1621</v>
      </c>
      <c r="AI315" s="260" t="str">
        <f>CONCATENATE(  tblNapomenaOpstinaKorisnik[[#This Row],[Šifra opštine]], "-", tblNapomenaOpstinaKorisnik[[#This Row],[Šifra budžetske organizacije]])</f>
        <v>031-0818025</v>
      </c>
    </row>
    <row r="316" spans="25:35" x14ac:dyDescent="0.2">
      <c r="Y316" s="260" t="s">
        <v>979</v>
      </c>
      <c r="Z316" s="260" t="s">
        <v>1222</v>
      </c>
      <c r="AA316" s="260" t="s">
        <v>1622</v>
      </c>
      <c r="AB316" s="260" t="s">
        <v>1483</v>
      </c>
      <c r="AC316" s="260" t="str">
        <f>CONCATENATE( tblNapomenaBudzetKorisnik[[#This Row],[Vrsta prihoda]], "-", tblNapomenaBudzetKorisnik[[#This Row],[Šifra budžetskog korisnika]])</f>
        <v>722511-0712509</v>
      </c>
      <c r="AE316" s="260" t="s">
        <v>328</v>
      </c>
      <c r="AF316" s="260" t="s">
        <v>1573</v>
      </c>
      <c r="AG316" s="274" t="s">
        <v>171</v>
      </c>
      <c r="AH316" s="260" t="s">
        <v>172</v>
      </c>
      <c r="AI316" s="260" t="str">
        <f>CONCATENATE(  tblNapomenaOpstinaKorisnik[[#This Row],[Šifra opštine]], "-", tblNapomenaOpstinaKorisnik[[#This Row],[Šifra budžetske organizacije]])</f>
        <v>031-9999999</v>
      </c>
    </row>
    <row r="317" spans="25:35" x14ac:dyDescent="0.2">
      <c r="Y317" s="260" t="s">
        <v>979</v>
      </c>
      <c r="Z317" s="260" t="s">
        <v>1222</v>
      </c>
      <c r="AA317" s="260" t="s">
        <v>1623</v>
      </c>
      <c r="AB317" s="260" t="s">
        <v>1486</v>
      </c>
      <c r="AC317" s="260" t="str">
        <f>CONCATENATE( tblNapomenaBudzetKorisnik[[#This Row],[Vrsta prihoda]], "-", tblNapomenaBudzetKorisnik[[#This Row],[Šifra budžetskog korisnika]])</f>
        <v>722511-0712512</v>
      </c>
      <c r="AE317" s="260" t="s">
        <v>649</v>
      </c>
      <c r="AF317" s="260" t="s">
        <v>1624</v>
      </c>
      <c r="AG317" s="274" t="s">
        <v>1625</v>
      </c>
      <c r="AH317" s="260" t="s">
        <v>1626</v>
      </c>
      <c r="AI317" s="260" t="str">
        <f>CONCATENATE(  tblNapomenaOpstinaKorisnik[[#This Row],[Šifra opštine]], "-", tblNapomenaOpstinaKorisnik[[#This Row],[Šifra budžetske organizacije]])</f>
        <v>033-0033110</v>
      </c>
    </row>
    <row r="318" spans="25:35" x14ac:dyDescent="0.2">
      <c r="Y318" s="260" t="s">
        <v>979</v>
      </c>
      <c r="Z318" s="260" t="s">
        <v>1222</v>
      </c>
      <c r="AA318" s="260" t="s">
        <v>1627</v>
      </c>
      <c r="AB318" s="260" t="s">
        <v>1489</v>
      </c>
      <c r="AC318" s="260" t="str">
        <f>CONCATENATE( tblNapomenaBudzetKorisnik[[#This Row],[Vrsta prihoda]], "-", tblNapomenaBudzetKorisnik[[#This Row],[Šifra budžetskog korisnika]])</f>
        <v>722511-0712513</v>
      </c>
      <c r="AE318" s="260" t="s">
        <v>649</v>
      </c>
      <c r="AF318" s="260" t="s">
        <v>1624</v>
      </c>
      <c r="AG318" s="274" t="s">
        <v>1628</v>
      </c>
      <c r="AH318" s="260" t="s">
        <v>1629</v>
      </c>
      <c r="AI318" s="260" t="str">
        <f>CONCATENATE(  tblNapomenaOpstinaKorisnik[[#This Row],[Šifra opštine]], "-", tblNapomenaOpstinaKorisnik[[#This Row],[Šifra budžetske organizacije]])</f>
        <v>033-0033125</v>
      </c>
    </row>
    <row r="319" spans="25:35" x14ac:dyDescent="0.2">
      <c r="Y319" s="260" t="s">
        <v>979</v>
      </c>
      <c r="Z319" s="260" t="s">
        <v>1222</v>
      </c>
      <c r="AA319" s="260" t="s">
        <v>1630</v>
      </c>
      <c r="AB319" s="260" t="s">
        <v>1631</v>
      </c>
      <c r="AC319" s="260" t="str">
        <f>CONCATENATE( tblNapomenaBudzetKorisnik[[#This Row],[Vrsta prihoda]], "-", tblNapomenaBudzetKorisnik[[#This Row],[Šifra budžetskog korisnika]])</f>
        <v>722511-0712514</v>
      </c>
      <c r="AE319" s="260" t="s">
        <v>649</v>
      </c>
      <c r="AF319" s="260" t="s">
        <v>1624</v>
      </c>
      <c r="AG319" s="274" t="s">
        <v>1632</v>
      </c>
      <c r="AH319" s="260" t="s">
        <v>931</v>
      </c>
      <c r="AI319" s="260" t="str">
        <f>CONCATENATE(  tblNapomenaOpstinaKorisnik[[#This Row],[Šifra opštine]], "-", tblNapomenaOpstinaKorisnik[[#This Row],[Šifra budžetske organizacije]])</f>
        <v>033-0033130</v>
      </c>
    </row>
    <row r="320" spans="25:35" x14ac:dyDescent="0.2">
      <c r="Y320" s="260" t="s">
        <v>979</v>
      </c>
      <c r="Z320" s="260" t="s">
        <v>1222</v>
      </c>
      <c r="AA320" s="260" t="s">
        <v>1633</v>
      </c>
      <c r="AB320" s="260" t="s">
        <v>1634</v>
      </c>
      <c r="AC320" s="260" t="str">
        <f>CONCATENATE( tblNapomenaBudzetKorisnik[[#This Row],[Vrsta prihoda]], "-", tblNapomenaBudzetKorisnik[[#This Row],[Šifra budžetskog korisnika]])</f>
        <v>722511-0712515</v>
      </c>
      <c r="AE320" s="260" t="s">
        <v>649</v>
      </c>
      <c r="AF320" s="260" t="s">
        <v>1624</v>
      </c>
      <c r="AG320" s="274" t="s">
        <v>1635</v>
      </c>
      <c r="AH320" s="260" t="s">
        <v>277</v>
      </c>
      <c r="AI320" s="260" t="str">
        <f>CONCATENATE(  tblNapomenaOpstinaKorisnik[[#This Row],[Šifra opštine]], "-", tblNapomenaOpstinaKorisnik[[#This Row],[Šifra budžetske organizacije]])</f>
        <v>033-0033190</v>
      </c>
    </row>
    <row r="321" spans="25:35" x14ac:dyDescent="0.2">
      <c r="Y321" s="260" t="s">
        <v>979</v>
      </c>
      <c r="Z321" s="260" t="s">
        <v>1222</v>
      </c>
      <c r="AA321" s="260" t="s">
        <v>1636</v>
      </c>
      <c r="AB321" s="260" t="s">
        <v>1637</v>
      </c>
      <c r="AC321" s="260" t="str">
        <f>CONCATENATE( tblNapomenaBudzetKorisnik[[#This Row],[Vrsta prihoda]], "-", tblNapomenaBudzetKorisnik[[#This Row],[Šifra budžetskog korisnika]])</f>
        <v>722511-0712516</v>
      </c>
      <c r="AE321" s="260" t="s">
        <v>649</v>
      </c>
      <c r="AF321" s="260" t="s">
        <v>1624</v>
      </c>
      <c r="AG321" s="274" t="s">
        <v>1638</v>
      </c>
      <c r="AH321" s="260" t="s">
        <v>300</v>
      </c>
      <c r="AI321" s="260" t="str">
        <f>CONCATENATE(  tblNapomenaOpstinaKorisnik[[#This Row],[Šifra opštine]], "-", tblNapomenaOpstinaKorisnik[[#This Row],[Šifra budžetske organizacije]])</f>
        <v>033-0033200</v>
      </c>
    </row>
    <row r="322" spans="25:35" x14ac:dyDescent="0.2">
      <c r="Y322" s="260" t="s">
        <v>979</v>
      </c>
      <c r="Z322" s="260" t="s">
        <v>1222</v>
      </c>
      <c r="AA322" s="260" t="s">
        <v>1639</v>
      </c>
      <c r="AB322" s="260" t="s">
        <v>1640</v>
      </c>
      <c r="AC322" s="260" t="str">
        <f>CONCATENATE( tblNapomenaBudzetKorisnik[[#This Row],[Vrsta prihoda]], "-", tblNapomenaBudzetKorisnik[[#This Row],[Šifra budžetskog korisnika]])</f>
        <v>722511-0712517</v>
      </c>
      <c r="AE322" s="260" t="s">
        <v>649</v>
      </c>
      <c r="AF322" s="260" t="s">
        <v>1624</v>
      </c>
      <c r="AG322" s="274" t="s">
        <v>1641</v>
      </c>
      <c r="AH322" s="260" t="s">
        <v>676</v>
      </c>
      <c r="AI322" s="260" t="str">
        <f>CONCATENATE(  tblNapomenaOpstinaKorisnik[[#This Row],[Šifra opštine]], "-", tblNapomenaOpstinaKorisnik[[#This Row],[Šifra budžetske organizacije]])</f>
        <v>033-0033300</v>
      </c>
    </row>
    <row r="323" spans="25:35" x14ac:dyDescent="0.2">
      <c r="Y323" s="260" t="s">
        <v>979</v>
      </c>
      <c r="Z323" s="260" t="s">
        <v>1222</v>
      </c>
      <c r="AA323" s="260" t="s">
        <v>1642</v>
      </c>
      <c r="AB323" s="260" t="s">
        <v>1643</v>
      </c>
      <c r="AC323" s="260" t="str">
        <f>CONCATENATE( tblNapomenaBudzetKorisnik[[#This Row],[Vrsta prihoda]], "-", tblNapomenaBudzetKorisnik[[#This Row],[Šifra budžetskog korisnika]])</f>
        <v>722511-0712518</v>
      </c>
      <c r="AE323" s="260" t="s">
        <v>649</v>
      </c>
      <c r="AF323" s="260" t="s">
        <v>1624</v>
      </c>
      <c r="AG323" s="274" t="s">
        <v>1644</v>
      </c>
      <c r="AH323" s="260" t="s">
        <v>1645</v>
      </c>
      <c r="AI323" s="260" t="str">
        <f>CONCATENATE(  tblNapomenaOpstinaKorisnik[[#This Row],[Šifra opštine]], "-", tblNapomenaOpstinaKorisnik[[#This Row],[Šifra budžetske organizacije]])</f>
        <v>033-0033400</v>
      </c>
    </row>
    <row r="324" spans="25:35" x14ac:dyDescent="0.2">
      <c r="Y324" s="260" t="s">
        <v>979</v>
      </c>
      <c r="Z324" s="260" t="s">
        <v>1222</v>
      </c>
      <c r="AA324" s="260" t="s">
        <v>1646</v>
      </c>
      <c r="AB324" s="260" t="s">
        <v>1647</v>
      </c>
      <c r="AC324" s="260" t="str">
        <f>CONCATENATE( tblNapomenaBudzetKorisnik[[#This Row],[Vrsta prihoda]], "-", tblNapomenaBudzetKorisnik[[#This Row],[Šifra budžetskog korisnika]])</f>
        <v>722511-0712519</v>
      </c>
      <c r="AE324" s="260" t="s">
        <v>649</v>
      </c>
      <c r="AF324" s="260" t="s">
        <v>1624</v>
      </c>
      <c r="AG324" s="274" t="s">
        <v>1648</v>
      </c>
      <c r="AH324" s="260" t="s">
        <v>1649</v>
      </c>
      <c r="AI324" s="260" t="str">
        <f>CONCATENATE(  tblNapomenaOpstinaKorisnik[[#This Row],[Šifra opštine]], "-", tblNapomenaOpstinaKorisnik[[#This Row],[Šifra budžetske organizacije]])</f>
        <v>033-0033500</v>
      </c>
    </row>
    <row r="325" spans="25:35" x14ac:dyDescent="0.2">
      <c r="Y325" s="260" t="s">
        <v>979</v>
      </c>
      <c r="Z325" s="260" t="s">
        <v>1222</v>
      </c>
      <c r="AA325" s="260" t="s">
        <v>1650</v>
      </c>
      <c r="AB325" s="260" t="s">
        <v>1651</v>
      </c>
      <c r="AC325" s="260" t="str">
        <f>CONCATENATE( tblNapomenaBudzetKorisnik[[#This Row],[Vrsta prihoda]], "-", tblNapomenaBudzetKorisnik[[#This Row],[Šifra budžetskog korisnika]])</f>
        <v>722511-0712520</v>
      </c>
      <c r="AE325" s="260" t="s">
        <v>649</v>
      </c>
      <c r="AF325" s="260" t="s">
        <v>1624</v>
      </c>
      <c r="AG325" s="274" t="s">
        <v>1652</v>
      </c>
      <c r="AH325" s="260" t="s">
        <v>1653</v>
      </c>
      <c r="AI325" s="260" t="str">
        <f>CONCATENATE(  tblNapomenaOpstinaKorisnik[[#This Row],[Šifra opštine]], "-", tblNapomenaOpstinaKorisnik[[#This Row],[Šifra budžetske organizacije]])</f>
        <v>033-0033510</v>
      </c>
    </row>
    <row r="326" spans="25:35" x14ac:dyDescent="0.2">
      <c r="Y326" s="260" t="s">
        <v>979</v>
      </c>
      <c r="Z326" s="260" t="s">
        <v>1222</v>
      </c>
      <c r="AA326" s="260" t="s">
        <v>1654</v>
      </c>
      <c r="AB326" s="260" t="s">
        <v>1655</v>
      </c>
      <c r="AC326" s="260" t="str">
        <f>CONCATENATE( tblNapomenaBudzetKorisnik[[#This Row],[Vrsta prihoda]], "-", tblNapomenaBudzetKorisnik[[#This Row],[Šifra budžetskog korisnika]])</f>
        <v>722511-0712521</v>
      </c>
      <c r="AE326" s="260" t="s">
        <v>649</v>
      </c>
      <c r="AF326" s="260" t="s">
        <v>1624</v>
      </c>
      <c r="AG326" s="274" t="s">
        <v>1656</v>
      </c>
      <c r="AH326" s="260" t="s">
        <v>1629</v>
      </c>
      <c r="AI326" s="260" t="str">
        <f>CONCATENATE(  tblNapomenaOpstinaKorisnik[[#This Row],[Šifra opštine]], "-", tblNapomenaOpstinaKorisnik[[#This Row],[Šifra budžetske organizacije]])</f>
        <v>033-0033600</v>
      </c>
    </row>
    <row r="327" spans="25:35" x14ac:dyDescent="0.2">
      <c r="Y327" s="260" t="s">
        <v>979</v>
      </c>
      <c r="Z327" s="260" t="s">
        <v>1222</v>
      </c>
      <c r="AA327" s="260" t="s">
        <v>1657</v>
      </c>
      <c r="AB327" s="260" t="s">
        <v>1658</v>
      </c>
      <c r="AC327" s="260" t="str">
        <f>CONCATENATE( tblNapomenaBudzetKorisnik[[#This Row],[Vrsta prihoda]], "-", tblNapomenaBudzetKorisnik[[#This Row],[Šifra budžetskog korisnika]])</f>
        <v>722511-0712522</v>
      </c>
      <c r="AE327" s="260" t="s">
        <v>649</v>
      </c>
      <c r="AF327" s="260" t="s">
        <v>1624</v>
      </c>
      <c r="AG327" s="274" t="s">
        <v>1659</v>
      </c>
      <c r="AH327" s="260" t="s">
        <v>968</v>
      </c>
      <c r="AI327" s="260" t="str">
        <f>CONCATENATE(  tblNapomenaOpstinaKorisnik[[#This Row],[Šifra opštine]], "-", tblNapomenaOpstinaKorisnik[[#This Row],[Šifra budžetske organizacije]])</f>
        <v>033-0033920</v>
      </c>
    </row>
    <row r="328" spans="25:35" x14ac:dyDescent="0.2">
      <c r="Y328" s="260" t="s">
        <v>979</v>
      </c>
      <c r="Z328" s="260" t="s">
        <v>1222</v>
      </c>
      <c r="AA328" s="260" t="s">
        <v>1660</v>
      </c>
      <c r="AB328" s="260" t="s">
        <v>1661</v>
      </c>
      <c r="AC328" s="260" t="str">
        <f>CONCATENATE( tblNapomenaBudzetKorisnik[[#This Row],[Vrsta prihoda]], "-", tblNapomenaBudzetKorisnik[[#This Row],[Šifra budžetskog korisnika]])</f>
        <v>722511-0712523</v>
      </c>
      <c r="AE328" s="260" t="s">
        <v>649</v>
      </c>
      <c r="AF328" s="260" t="s">
        <v>1624</v>
      </c>
      <c r="AG328" s="274" t="s">
        <v>1662</v>
      </c>
      <c r="AH328" s="260" t="s">
        <v>1663</v>
      </c>
      <c r="AI328" s="260" t="str">
        <f>CONCATENATE(  tblNapomenaOpstinaKorisnik[[#This Row],[Šifra opštine]], "-", tblNapomenaOpstinaKorisnik[[#This Row],[Šifra budžetske organizacije]])</f>
        <v>033-0815080</v>
      </c>
    </row>
    <row r="329" spans="25:35" x14ac:dyDescent="0.2">
      <c r="Y329" s="260" t="s">
        <v>979</v>
      </c>
      <c r="Z329" s="260" t="s">
        <v>1222</v>
      </c>
      <c r="AA329" s="260" t="s">
        <v>1664</v>
      </c>
      <c r="AB329" s="260" t="s">
        <v>1665</v>
      </c>
      <c r="AC329" s="260" t="str">
        <f>CONCATENATE( tblNapomenaBudzetKorisnik[[#This Row],[Vrsta prihoda]], "-", tblNapomenaBudzetKorisnik[[#This Row],[Šifra budžetskog korisnika]])</f>
        <v>722511-0712524</v>
      </c>
      <c r="AE329" s="260" t="s">
        <v>649</v>
      </c>
      <c r="AF329" s="260" t="s">
        <v>1624</v>
      </c>
      <c r="AG329" s="274" t="s">
        <v>1666</v>
      </c>
      <c r="AH329" s="260" t="s">
        <v>1667</v>
      </c>
      <c r="AI329" s="260" t="str">
        <f>CONCATENATE(  tblNapomenaOpstinaKorisnik[[#This Row],[Šifra opštine]], "-", tblNapomenaOpstinaKorisnik[[#This Row],[Šifra budžetske organizacije]])</f>
        <v>033-0818031</v>
      </c>
    </row>
    <row r="330" spans="25:35" x14ac:dyDescent="0.2">
      <c r="Y330" s="260" t="s">
        <v>979</v>
      </c>
      <c r="Z330" s="260" t="s">
        <v>1222</v>
      </c>
      <c r="AA330" s="260" t="s">
        <v>1668</v>
      </c>
      <c r="AB330" s="260" t="s">
        <v>1669</v>
      </c>
      <c r="AC330" s="260" t="str">
        <f>CONCATENATE( tblNapomenaBudzetKorisnik[[#This Row],[Vrsta prihoda]], "-", tblNapomenaBudzetKorisnik[[#This Row],[Šifra budžetskog korisnika]])</f>
        <v>722511-0712525</v>
      </c>
      <c r="AE330" s="260" t="s">
        <v>649</v>
      </c>
      <c r="AF330" s="260" t="s">
        <v>1624</v>
      </c>
      <c r="AG330" s="274" t="s">
        <v>171</v>
      </c>
      <c r="AH330" s="260" t="s">
        <v>172</v>
      </c>
      <c r="AI330" s="260" t="str">
        <f>CONCATENATE(  tblNapomenaOpstinaKorisnik[[#This Row],[Šifra opštine]], "-", tblNapomenaOpstinaKorisnik[[#This Row],[Šifra budžetske organizacije]])</f>
        <v>033-9999999</v>
      </c>
    </row>
    <row r="331" spans="25:35" x14ac:dyDescent="0.2">
      <c r="Y331" s="260" t="s">
        <v>979</v>
      </c>
      <c r="Z331" s="260" t="s">
        <v>1222</v>
      </c>
      <c r="AA331" s="260" t="s">
        <v>1670</v>
      </c>
      <c r="AB331" s="260" t="s">
        <v>1671</v>
      </c>
      <c r="AC331" s="260" t="str">
        <f>CONCATENATE( tblNapomenaBudzetKorisnik[[#This Row],[Vrsta prihoda]], "-", tblNapomenaBudzetKorisnik[[#This Row],[Šifra budžetskog korisnika]])</f>
        <v>722511-0712600</v>
      </c>
      <c r="AE331" s="260" t="s">
        <v>361</v>
      </c>
      <c r="AF331" s="260" t="s">
        <v>1672</v>
      </c>
      <c r="AG331" s="274" t="s">
        <v>1673</v>
      </c>
      <c r="AH331" s="260" t="s">
        <v>176</v>
      </c>
      <c r="AI331" s="260" t="str">
        <f>CONCATENATE(  tblNapomenaOpstinaKorisnik[[#This Row],[Šifra opštine]], "-", tblNapomenaOpstinaKorisnik[[#This Row],[Šifra budžetske organizacije]])</f>
        <v>034-0034110</v>
      </c>
    </row>
    <row r="332" spans="25:35" x14ac:dyDescent="0.2">
      <c r="Y332" s="260" t="s">
        <v>979</v>
      </c>
      <c r="Z332" s="260" t="s">
        <v>1222</v>
      </c>
      <c r="AA332" s="260" t="s">
        <v>1674</v>
      </c>
      <c r="AB332" s="260" t="s">
        <v>1675</v>
      </c>
      <c r="AC332" s="260" t="str">
        <f>CONCATENATE( tblNapomenaBudzetKorisnik[[#This Row],[Vrsta prihoda]], "-", tblNapomenaBudzetKorisnik[[#This Row],[Šifra budžetskog korisnika]])</f>
        <v>722511-0712601</v>
      </c>
      <c r="AE332" s="260" t="s">
        <v>361</v>
      </c>
      <c r="AF332" s="260" t="s">
        <v>1672</v>
      </c>
      <c r="AG332" s="274" t="s">
        <v>1676</v>
      </c>
      <c r="AH332" s="260" t="s">
        <v>191</v>
      </c>
      <c r="AI332" s="260" t="str">
        <f>CONCATENATE(  tblNapomenaOpstinaKorisnik[[#This Row],[Šifra opštine]], "-", tblNapomenaOpstinaKorisnik[[#This Row],[Šifra budžetske organizacije]])</f>
        <v>034-0034120</v>
      </c>
    </row>
    <row r="333" spans="25:35" x14ac:dyDescent="0.2">
      <c r="Y333" s="260" t="s">
        <v>979</v>
      </c>
      <c r="Z333" s="260" t="s">
        <v>1222</v>
      </c>
      <c r="AA333" s="260" t="s">
        <v>1677</v>
      </c>
      <c r="AB333" s="260" t="s">
        <v>1678</v>
      </c>
      <c r="AC333" s="260" t="str">
        <f>CONCATENATE( tblNapomenaBudzetKorisnik[[#This Row],[Vrsta prihoda]], "-", tblNapomenaBudzetKorisnik[[#This Row],[Šifra budžetskog korisnika]])</f>
        <v>722511-0712602</v>
      </c>
      <c r="AE333" s="260" t="s">
        <v>361</v>
      </c>
      <c r="AF333" s="260" t="s">
        <v>1672</v>
      </c>
      <c r="AG333" s="274" t="s">
        <v>1679</v>
      </c>
      <c r="AH333" s="260" t="s">
        <v>1680</v>
      </c>
      <c r="AI333" s="260" t="str">
        <f>CONCATENATE(  tblNapomenaOpstinaKorisnik[[#This Row],[Šifra opštine]], "-", tblNapomenaOpstinaKorisnik[[#This Row],[Šifra budžetske organizacije]])</f>
        <v>034-0034130</v>
      </c>
    </row>
    <row r="334" spans="25:35" x14ac:dyDescent="0.2">
      <c r="Y334" s="260" t="s">
        <v>979</v>
      </c>
      <c r="Z334" s="260" t="s">
        <v>1222</v>
      </c>
      <c r="AA334" s="260" t="s">
        <v>1681</v>
      </c>
      <c r="AB334" s="260" t="s">
        <v>1682</v>
      </c>
      <c r="AC334" s="260" t="str">
        <f>CONCATENATE( tblNapomenaBudzetKorisnik[[#This Row],[Vrsta prihoda]], "-", tblNapomenaBudzetKorisnik[[#This Row],[Šifra budžetskog korisnika]])</f>
        <v>722511-0712603</v>
      </c>
      <c r="AE334" s="260" t="s">
        <v>361</v>
      </c>
      <c r="AF334" s="260" t="s">
        <v>1672</v>
      </c>
      <c r="AG334" s="274" t="s">
        <v>1683</v>
      </c>
      <c r="AH334" s="260" t="s">
        <v>1684</v>
      </c>
      <c r="AI334" s="260" t="str">
        <f>CONCATENATE(  tblNapomenaOpstinaKorisnik[[#This Row],[Šifra opštine]], "-", tblNapomenaOpstinaKorisnik[[#This Row],[Šifra budžetske organizacije]])</f>
        <v>034-0034140</v>
      </c>
    </row>
    <row r="335" spans="25:35" x14ac:dyDescent="0.2">
      <c r="Y335" s="260" t="s">
        <v>979</v>
      </c>
      <c r="Z335" s="260" t="s">
        <v>1222</v>
      </c>
      <c r="AA335" s="260" t="s">
        <v>1685</v>
      </c>
      <c r="AB335" s="260" t="s">
        <v>1686</v>
      </c>
      <c r="AC335" s="260" t="str">
        <f>CONCATENATE( tblNapomenaBudzetKorisnik[[#This Row],[Vrsta prihoda]], "-", tblNapomenaBudzetKorisnik[[#This Row],[Šifra budžetskog korisnika]])</f>
        <v>722511-0712604</v>
      </c>
      <c r="AE335" s="260" t="s">
        <v>361</v>
      </c>
      <c r="AF335" s="260" t="s">
        <v>1672</v>
      </c>
      <c r="AG335" s="274" t="s">
        <v>1687</v>
      </c>
      <c r="AH335" s="260" t="s">
        <v>277</v>
      </c>
      <c r="AI335" s="260" t="str">
        <f>CONCATENATE(  tblNapomenaOpstinaKorisnik[[#This Row],[Šifra opštine]], "-", tblNapomenaOpstinaKorisnik[[#This Row],[Šifra budžetske organizacije]])</f>
        <v>034-0034190</v>
      </c>
    </row>
    <row r="336" spans="25:35" x14ac:dyDescent="0.2">
      <c r="Y336" s="260" t="s">
        <v>979</v>
      </c>
      <c r="Z336" s="260" t="s">
        <v>1222</v>
      </c>
      <c r="AA336" s="260" t="s">
        <v>1688</v>
      </c>
      <c r="AB336" s="260" t="s">
        <v>1483</v>
      </c>
      <c r="AC336" s="260" t="str">
        <f>CONCATENATE( tblNapomenaBudzetKorisnik[[#This Row],[Vrsta prihoda]], "-", tblNapomenaBudzetKorisnik[[#This Row],[Šifra budžetskog korisnika]])</f>
        <v>722511-0712605</v>
      </c>
      <c r="AE336" s="260" t="s">
        <v>361</v>
      </c>
      <c r="AF336" s="260" t="s">
        <v>1672</v>
      </c>
      <c r="AG336" s="274" t="s">
        <v>1689</v>
      </c>
      <c r="AH336" s="260" t="s">
        <v>300</v>
      </c>
      <c r="AI336" s="260" t="str">
        <f>CONCATENATE(  tblNapomenaOpstinaKorisnik[[#This Row],[Šifra opštine]], "-", tblNapomenaOpstinaKorisnik[[#This Row],[Šifra budžetske organizacije]])</f>
        <v>034-0034200</v>
      </c>
    </row>
    <row r="337" spans="25:35" x14ac:dyDescent="0.2">
      <c r="Y337" s="260" t="s">
        <v>979</v>
      </c>
      <c r="Z337" s="260" t="s">
        <v>1222</v>
      </c>
      <c r="AA337" s="260" t="s">
        <v>1690</v>
      </c>
      <c r="AB337" s="260" t="s">
        <v>1486</v>
      </c>
      <c r="AC337" s="260" t="str">
        <f>CONCATENATE( tblNapomenaBudzetKorisnik[[#This Row],[Vrsta prihoda]], "-", tblNapomenaBudzetKorisnik[[#This Row],[Šifra budžetskog korisnika]])</f>
        <v>722511-0712608</v>
      </c>
      <c r="AE337" s="260" t="s">
        <v>361</v>
      </c>
      <c r="AF337" s="260" t="s">
        <v>1672</v>
      </c>
      <c r="AG337" s="274" t="s">
        <v>1691</v>
      </c>
      <c r="AH337" s="260" t="s">
        <v>1692</v>
      </c>
      <c r="AI337" s="260" t="str">
        <f>CONCATENATE(  tblNapomenaOpstinaKorisnik[[#This Row],[Šifra opštine]], "-", tblNapomenaOpstinaKorisnik[[#This Row],[Šifra budžetske organizacije]])</f>
        <v>034-0034300</v>
      </c>
    </row>
    <row r="338" spans="25:35" x14ac:dyDescent="0.2">
      <c r="Y338" s="260" t="s">
        <v>979</v>
      </c>
      <c r="Z338" s="260" t="s">
        <v>1222</v>
      </c>
      <c r="AA338" s="260" t="s">
        <v>1693</v>
      </c>
      <c r="AB338" s="260" t="s">
        <v>1489</v>
      </c>
      <c r="AC338" s="260" t="str">
        <f>CONCATENATE( tblNapomenaBudzetKorisnik[[#This Row],[Vrsta prihoda]], "-", tblNapomenaBudzetKorisnik[[#This Row],[Šifra budžetskog korisnika]])</f>
        <v>722511-0712609</v>
      </c>
      <c r="AE338" s="260" t="s">
        <v>361</v>
      </c>
      <c r="AF338" s="260" t="s">
        <v>1672</v>
      </c>
      <c r="AG338" s="274" t="s">
        <v>1694</v>
      </c>
      <c r="AH338" s="260" t="s">
        <v>333</v>
      </c>
      <c r="AI338" s="260" t="str">
        <f>CONCATENATE(  tblNapomenaOpstinaKorisnik[[#This Row],[Šifra opštine]], "-", tblNapomenaOpstinaKorisnik[[#This Row],[Šifra budžetske organizacije]])</f>
        <v>034-0034301</v>
      </c>
    </row>
    <row r="339" spans="25:35" x14ac:dyDescent="0.2">
      <c r="Y339" s="260" t="s">
        <v>979</v>
      </c>
      <c r="Z339" s="260" t="s">
        <v>1222</v>
      </c>
      <c r="AA339" s="260" t="s">
        <v>1695</v>
      </c>
      <c r="AB339" s="260" t="s">
        <v>1414</v>
      </c>
      <c r="AC339" s="260" t="str">
        <f>CONCATENATE( tblNapomenaBudzetKorisnik[[#This Row],[Vrsta prihoda]], "-", tblNapomenaBudzetKorisnik[[#This Row],[Šifra budžetskog korisnika]])</f>
        <v>722511-0712610</v>
      </c>
      <c r="AE339" s="260" t="s">
        <v>361</v>
      </c>
      <c r="AF339" s="260" t="s">
        <v>1672</v>
      </c>
      <c r="AG339" s="274" t="s">
        <v>1696</v>
      </c>
      <c r="AH339" s="260" t="s">
        <v>1697</v>
      </c>
      <c r="AI339" s="260" t="str">
        <f>CONCATENATE(  tblNapomenaOpstinaKorisnik[[#This Row],[Šifra opštine]], "-", tblNapomenaOpstinaKorisnik[[#This Row],[Šifra budžetske organizacije]])</f>
        <v>034-0034530</v>
      </c>
    </row>
    <row r="340" spans="25:35" x14ac:dyDescent="0.2">
      <c r="Y340" s="260" t="s">
        <v>979</v>
      </c>
      <c r="Z340" s="260" t="s">
        <v>1222</v>
      </c>
      <c r="AA340" s="260" t="s">
        <v>1698</v>
      </c>
      <c r="AB340" s="260" t="s">
        <v>1699</v>
      </c>
      <c r="AC340" s="260" t="str">
        <f>CONCATENATE( tblNapomenaBudzetKorisnik[[#This Row],[Vrsta prihoda]], "-", tblNapomenaBudzetKorisnik[[#This Row],[Šifra budžetskog korisnika]])</f>
        <v>722511-0712611</v>
      </c>
      <c r="AE340" s="260" t="s">
        <v>361</v>
      </c>
      <c r="AF340" s="260" t="s">
        <v>1672</v>
      </c>
      <c r="AG340" s="274" t="s">
        <v>171</v>
      </c>
      <c r="AH340" s="260" t="s">
        <v>172</v>
      </c>
      <c r="AI340" s="260" t="str">
        <f>CONCATENATE(  tblNapomenaOpstinaKorisnik[[#This Row],[Šifra opštine]], "-", tblNapomenaOpstinaKorisnik[[#This Row],[Šifra budžetske organizacije]])</f>
        <v>034-9999999</v>
      </c>
    </row>
    <row r="341" spans="25:35" x14ac:dyDescent="0.2">
      <c r="Y341" s="260" t="s">
        <v>979</v>
      </c>
      <c r="Z341" s="260" t="s">
        <v>1222</v>
      </c>
      <c r="AA341" s="260" t="s">
        <v>1700</v>
      </c>
      <c r="AB341" s="260" t="s">
        <v>1701</v>
      </c>
      <c r="AC341" s="260" t="str">
        <f>CONCATENATE( tblNapomenaBudzetKorisnik[[#This Row],[Vrsta prihoda]], "-", tblNapomenaBudzetKorisnik[[#This Row],[Šifra budžetskog korisnika]])</f>
        <v>722511-0712612</v>
      </c>
      <c r="AE341" s="260" t="s">
        <v>657</v>
      </c>
      <c r="AF341" s="260" t="s">
        <v>1702</v>
      </c>
      <c r="AG341" s="274" t="s">
        <v>1703</v>
      </c>
      <c r="AH341" s="260" t="s">
        <v>176</v>
      </c>
      <c r="AI341" s="260" t="str">
        <f>CONCATENATE(  tblNapomenaOpstinaKorisnik[[#This Row],[Šifra opštine]], "-", tblNapomenaOpstinaKorisnik[[#This Row],[Šifra budžetske organizacije]])</f>
        <v>036-0036110</v>
      </c>
    </row>
    <row r="342" spans="25:35" x14ac:dyDescent="0.2">
      <c r="Y342" s="260" t="s">
        <v>979</v>
      </c>
      <c r="Z342" s="260" t="s">
        <v>1222</v>
      </c>
      <c r="AA342" s="260" t="s">
        <v>1704</v>
      </c>
      <c r="AB342" s="260" t="s">
        <v>1705</v>
      </c>
      <c r="AC342" s="260" t="str">
        <f>CONCATENATE( tblNapomenaBudzetKorisnik[[#This Row],[Vrsta prihoda]], "-", tblNapomenaBudzetKorisnik[[#This Row],[Šifra budžetskog korisnika]])</f>
        <v>722511-0712613</v>
      </c>
      <c r="AE342" s="260" t="s">
        <v>657</v>
      </c>
      <c r="AF342" s="260" t="s">
        <v>1702</v>
      </c>
      <c r="AG342" s="274" t="s">
        <v>1706</v>
      </c>
      <c r="AH342" s="260" t="s">
        <v>931</v>
      </c>
      <c r="AI342" s="260" t="str">
        <f>CONCATENATE(  tblNapomenaOpstinaKorisnik[[#This Row],[Šifra opštine]], "-", tblNapomenaOpstinaKorisnik[[#This Row],[Šifra budžetske organizacije]])</f>
        <v>036-0036130</v>
      </c>
    </row>
    <row r="343" spans="25:35" x14ac:dyDescent="0.2">
      <c r="Y343" s="260" t="s">
        <v>979</v>
      </c>
      <c r="Z343" s="260" t="s">
        <v>1222</v>
      </c>
      <c r="AA343" s="260" t="s">
        <v>1707</v>
      </c>
      <c r="AB343" s="260" t="s">
        <v>1708</v>
      </c>
      <c r="AC343" s="260" t="str">
        <f>CONCATENATE( tblNapomenaBudzetKorisnik[[#This Row],[Vrsta prihoda]], "-", tblNapomenaBudzetKorisnik[[#This Row],[Šifra budžetskog korisnika]])</f>
        <v>722511-0712614</v>
      </c>
      <c r="AE343" s="260" t="s">
        <v>657</v>
      </c>
      <c r="AF343" s="260" t="s">
        <v>1702</v>
      </c>
      <c r="AG343" s="274" t="s">
        <v>1709</v>
      </c>
      <c r="AH343" s="260" t="s">
        <v>277</v>
      </c>
      <c r="AI343" s="260" t="str">
        <f>CONCATENATE(  tblNapomenaOpstinaKorisnik[[#This Row],[Šifra opštine]], "-", tblNapomenaOpstinaKorisnik[[#This Row],[Šifra budžetske organizacije]])</f>
        <v>036-0036190</v>
      </c>
    </row>
    <row r="344" spans="25:35" x14ac:dyDescent="0.2">
      <c r="Y344" s="260" t="s">
        <v>979</v>
      </c>
      <c r="Z344" s="260" t="s">
        <v>1222</v>
      </c>
      <c r="AA344" s="260" t="s">
        <v>1710</v>
      </c>
      <c r="AB344" s="260" t="s">
        <v>1711</v>
      </c>
      <c r="AC344" s="260" t="str">
        <f>CONCATENATE( tblNapomenaBudzetKorisnik[[#This Row],[Vrsta prihoda]], "-", tblNapomenaBudzetKorisnik[[#This Row],[Šifra budžetskog korisnika]])</f>
        <v>722511-0712615</v>
      </c>
      <c r="AE344" s="260" t="s">
        <v>657</v>
      </c>
      <c r="AF344" s="260" t="s">
        <v>1702</v>
      </c>
      <c r="AG344" s="274" t="s">
        <v>1712</v>
      </c>
      <c r="AH344" s="260" t="s">
        <v>300</v>
      </c>
      <c r="AI344" s="260" t="str">
        <f>CONCATENATE(  tblNapomenaOpstinaKorisnik[[#This Row],[Šifra opštine]], "-", tblNapomenaOpstinaKorisnik[[#This Row],[Šifra budžetske organizacije]])</f>
        <v>036-0036200</v>
      </c>
    </row>
    <row r="345" spans="25:35" x14ac:dyDescent="0.2">
      <c r="Y345" s="260" t="s">
        <v>979</v>
      </c>
      <c r="Z345" s="260" t="s">
        <v>1222</v>
      </c>
      <c r="AA345" s="260" t="s">
        <v>1713</v>
      </c>
      <c r="AB345" s="260" t="s">
        <v>1714</v>
      </c>
      <c r="AC345" s="260" t="str">
        <f>CONCATENATE( tblNapomenaBudzetKorisnik[[#This Row],[Vrsta prihoda]], "-", tblNapomenaBudzetKorisnik[[#This Row],[Šifra budžetskog korisnika]])</f>
        <v>722511-0813001</v>
      </c>
      <c r="AE345" s="260" t="s">
        <v>657</v>
      </c>
      <c r="AF345" s="260" t="s">
        <v>1702</v>
      </c>
      <c r="AG345" s="274" t="s">
        <v>1715</v>
      </c>
      <c r="AH345" s="260" t="s">
        <v>676</v>
      </c>
      <c r="AI345" s="260" t="str">
        <f>CONCATENATE(  tblNapomenaOpstinaKorisnik[[#This Row],[Šifra opštine]], "-", tblNapomenaOpstinaKorisnik[[#This Row],[Šifra budžetske organizacije]])</f>
        <v>036-0036300</v>
      </c>
    </row>
    <row r="346" spans="25:35" x14ac:dyDescent="0.2">
      <c r="Y346" s="260" t="s">
        <v>979</v>
      </c>
      <c r="Z346" s="260" t="s">
        <v>1222</v>
      </c>
      <c r="AA346" s="260" t="s">
        <v>1716</v>
      </c>
      <c r="AB346" s="260" t="s">
        <v>1717</v>
      </c>
      <c r="AC346" s="260" t="str">
        <f>CONCATENATE( tblNapomenaBudzetKorisnik[[#This Row],[Vrsta prihoda]], "-", tblNapomenaBudzetKorisnik[[#This Row],[Šifra budžetskog korisnika]])</f>
        <v>722511-0815000</v>
      </c>
      <c r="AE346" s="260" t="s">
        <v>657</v>
      </c>
      <c r="AF346" s="260" t="s">
        <v>1702</v>
      </c>
      <c r="AG346" s="274" t="s">
        <v>1718</v>
      </c>
      <c r="AH346" s="260" t="s">
        <v>968</v>
      </c>
      <c r="AI346" s="260" t="str">
        <f>CONCATENATE(  tblNapomenaOpstinaKorisnik[[#This Row],[Šifra opštine]], "-", tblNapomenaOpstinaKorisnik[[#This Row],[Šifra budžetske organizacije]])</f>
        <v>036-0036920</v>
      </c>
    </row>
    <row r="347" spans="25:35" x14ac:dyDescent="0.2">
      <c r="Y347" s="260" t="s">
        <v>979</v>
      </c>
      <c r="Z347" s="260" t="s">
        <v>1222</v>
      </c>
      <c r="AA347" s="260" t="s">
        <v>125</v>
      </c>
      <c r="AB347" s="260" t="s">
        <v>1719</v>
      </c>
      <c r="AC347" s="260" t="str">
        <f>CONCATENATE( tblNapomenaBudzetKorisnik[[#This Row],[Vrsta prihoda]], "-", tblNapomenaBudzetKorisnik[[#This Row],[Šifra budžetskog korisnika]])</f>
        <v>722511-0815001</v>
      </c>
      <c r="AE347" s="260" t="s">
        <v>657</v>
      </c>
      <c r="AF347" s="260" t="s">
        <v>1702</v>
      </c>
      <c r="AG347" s="274" t="s">
        <v>1720</v>
      </c>
      <c r="AH347" s="260" t="s">
        <v>1721</v>
      </c>
      <c r="AI347" s="260" t="str">
        <f>CONCATENATE(  tblNapomenaOpstinaKorisnik[[#This Row],[Šifra opštine]], "-", tblNapomenaOpstinaKorisnik[[#This Row],[Šifra budžetske organizacije]])</f>
        <v>036-0818063</v>
      </c>
    </row>
    <row r="348" spans="25:35" x14ac:dyDescent="0.2">
      <c r="Y348" s="260" t="s">
        <v>979</v>
      </c>
      <c r="Z348" s="260" t="s">
        <v>1222</v>
      </c>
      <c r="AA348" s="260" t="s">
        <v>404</v>
      </c>
      <c r="AB348" s="260" t="s">
        <v>1722</v>
      </c>
      <c r="AC348" s="260" t="str">
        <f>CONCATENATE( tblNapomenaBudzetKorisnik[[#This Row],[Vrsta prihoda]], "-", tblNapomenaBudzetKorisnik[[#This Row],[Šifra budžetskog korisnika]])</f>
        <v>722511-0815002</v>
      </c>
      <c r="AE348" s="260" t="s">
        <v>657</v>
      </c>
      <c r="AF348" s="260" t="s">
        <v>1702</v>
      </c>
      <c r="AG348" s="274" t="s">
        <v>171</v>
      </c>
      <c r="AH348" s="260" t="s">
        <v>172</v>
      </c>
      <c r="AI348" s="260" t="str">
        <f>CONCATENATE(  tblNapomenaOpstinaKorisnik[[#This Row],[Šifra opštine]], "-", tblNapomenaOpstinaKorisnik[[#This Row],[Šifra budžetske organizacije]])</f>
        <v>036-9999999</v>
      </c>
    </row>
    <row r="349" spans="25:35" x14ac:dyDescent="0.2">
      <c r="Y349" s="260" t="s">
        <v>979</v>
      </c>
      <c r="Z349" s="260" t="s">
        <v>1222</v>
      </c>
      <c r="AA349" s="260" t="s">
        <v>416</v>
      </c>
      <c r="AB349" s="260" t="s">
        <v>1723</v>
      </c>
      <c r="AC349" s="260" t="str">
        <f>CONCATENATE( tblNapomenaBudzetKorisnik[[#This Row],[Vrsta prihoda]], "-", tblNapomenaBudzetKorisnik[[#This Row],[Šifra budžetskog korisnika]])</f>
        <v>722511-0815003</v>
      </c>
      <c r="AE349" s="260" t="s">
        <v>351</v>
      </c>
      <c r="AF349" s="260" t="s">
        <v>1724</v>
      </c>
      <c r="AG349" s="274" t="s">
        <v>1725</v>
      </c>
      <c r="AH349" s="260" t="s">
        <v>176</v>
      </c>
      <c r="AI349" s="260" t="str">
        <f>CONCATENATE(  tblNapomenaOpstinaKorisnik[[#This Row],[Šifra opštine]], "-", tblNapomenaOpstinaKorisnik[[#This Row],[Šifra budžetske organizacije]])</f>
        <v>038-0038110</v>
      </c>
    </row>
    <row r="350" spans="25:35" x14ac:dyDescent="0.2">
      <c r="Y350" s="260" t="s">
        <v>979</v>
      </c>
      <c r="Z350" s="260" t="s">
        <v>1222</v>
      </c>
      <c r="AA350" s="260" t="s">
        <v>426</v>
      </c>
      <c r="AB350" s="260" t="s">
        <v>1726</v>
      </c>
      <c r="AC350" s="260" t="str">
        <f>CONCATENATE( tblNapomenaBudzetKorisnik[[#This Row],[Vrsta prihoda]], "-", tblNapomenaBudzetKorisnik[[#This Row],[Šifra budžetskog korisnika]])</f>
        <v>722511-0815004</v>
      </c>
      <c r="AE350" s="260" t="s">
        <v>351</v>
      </c>
      <c r="AF350" s="260" t="s">
        <v>1724</v>
      </c>
      <c r="AG350" s="274" t="s">
        <v>1727</v>
      </c>
      <c r="AH350" s="260" t="s">
        <v>931</v>
      </c>
      <c r="AI350" s="260" t="str">
        <f>CONCATENATE(  tblNapomenaOpstinaKorisnik[[#This Row],[Šifra opštine]], "-", tblNapomenaOpstinaKorisnik[[#This Row],[Šifra budžetske organizacije]])</f>
        <v>038-0038130</v>
      </c>
    </row>
    <row r="351" spans="25:35" x14ac:dyDescent="0.2">
      <c r="Y351" s="260" t="s">
        <v>979</v>
      </c>
      <c r="Z351" s="260" t="s">
        <v>1222</v>
      </c>
      <c r="AA351" s="260" t="s">
        <v>436</v>
      </c>
      <c r="AB351" s="260" t="s">
        <v>1728</v>
      </c>
      <c r="AC351" s="260" t="str">
        <f>CONCATENATE( tblNapomenaBudzetKorisnik[[#This Row],[Vrsta prihoda]], "-", tblNapomenaBudzetKorisnik[[#This Row],[Šifra budžetskog korisnika]])</f>
        <v>722511-0815005</v>
      </c>
      <c r="AE351" s="260" t="s">
        <v>351</v>
      </c>
      <c r="AF351" s="260" t="s">
        <v>1724</v>
      </c>
      <c r="AG351" s="274" t="s">
        <v>1729</v>
      </c>
      <c r="AH351" s="260" t="s">
        <v>277</v>
      </c>
      <c r="AI351" s="260" t="str">
        <f>CONCATENATE(  tblNapomenaOpstinaKorisnik[[#This Row],[Šifra opštine]], "-", tblNapomenaOpstinaKorisnik[[#This Row],[Šifra budžetske organizacije]])</f>
        <v>038-0038190</v>
      </c>
    </row>
    <row r="352" spans="25:35" x14ac:dyDescent="0.2">
      <c r="Y352" s="260" t="s">
        <v>979</v>
      </c>
      <c r="Z352" s="260" t="s">
        <v>1222</v>
      </c>
      <c r="AA352" s="260" t="s">
        <v>447</v>
      </c>
      <c r="AB352" s="260" t="s">
        <v>1730</v>
      </c>
      <c r="AC352" s="260" t="str">
        <f>CONCATENATE( tblNapomenaBudzetKorisnik[[#This Row],[Vrsta prihoda]], "-", tblNapomenaBudzetKorisnik[[#This Row],[Šifra budžetskog korisnika]])</f>
        <v>722511-0815006</v>
      </c>
      <c r="AE352" s="260" t="s">
        <v>351</v>
      </c>
      <c r="AF352" s="260" t="s">
        <v>1724</v>
      </c>
      <c r="AG352" s="274" t="s">
        <v>1731</v>
      </c>
      <c r="AH352" s="260" t="s">
        <v>1732</v>
      </c>
      <c r="AI352" s="260" t="str">
        <f>CONCATENATE(  tblNapomenaOpstinaKorisnik[[#This Row],[Šifra opštine]], "-", tblNapomenaOpstinaKorisnik[[#This Row],[Šifra budžetske organizacije]])</f>
        <v>038-0038300</v>
      </c>
    </row>
    <row r="353" spans="25:35" x14ac:dyDescent="0.2">
      <c r="Y353" s="260" t="s">
        <v>979</v>
      </c>
      <c r="Z353" s="260" t="s">
        <v>1222</v>
      </c>
      <c r="AA353" s="260" t="s">
        <v>457</v>
      </c>
      <c r="AB353" s="260" t="s">
        <v>1733</v>
      </c>
      <c r="AC353" s="260" t="str">
        <f>CONCATENATE( tblNapomenaBudzetKorisnik[[#This Row],[Vrsta prihoda]], "-", tblNapomenaBudzetKorisnik[[#This Row],[Šifra budžetskog korisnika]])</f>
        <v>722511-0815007</v>
      </c>
      <c r="AE353" s="260" t="s">
        <v>351</v>
      </c>
      <c r="AF353" s="260" t="s">
        <v>1724</v>
      </c>
      <c r="AG353" s="274" t="s">
        <v>1734</v>
      </c>
      <c r="AH353" s="260" t="s">
        <v>1735</v>
      </c>
      <c r="AI353" s="260" t="str">
        <f>CONCATENATE(  tblNapomenaOpstinaKorisnik[[#This Row],[Šifra opštine]], "-", tblNapomenaOpstinaKorisnik[[#This Row],[Šifra budžetske organizacije]])</f>
        <v>038-0038500</v>
      </c>
    </row>
    <row r="354" spans="25:35" x14ac:dyDescent="0.2">
      <c r="Y354" s="260" t="s">
        <v>979</v>
      </c>
      <c r="Z354" s="260" t="s">
        <v>1222</v>
      </c>
      <c r="AA354" s="260" t="s">
        <v>467</v>
      </c>
      <c r="AB354" s="260" t="s">
        <v>1736</v>
      </c>
      <c r="AC354" s="260" t="str">
        <f>CONCATENATE( tblNapomenaBudzetKorisnik[[#This Row],[Vrsta prihoda]], "-", tblNapomenaBudzetKorisnik[[#This Row],[Šifra budžetskog korisnika]])</f>
        <v>722511-0815008</v>
      </c>
      <c r="AE354" s="260" t="s">
        <v>351</v>
      </c>
      <c r="AF354" s="260" t="s">
        <v>1724</v>
      </c>
      <c r="AG354" s="274" t="s">
        <v>1737</v>
      </c>
      <c r="AH354" s="260" t="s">
        <v>1738</v>
      </c>
      <c r="AI354" s="260" t="str">
        <f>CONCATENATE(  tblNapomenaOpstinaKorisnik[[#This Row],[Šifra opštine]], "-", tblNapomenaOpstinaKorisnik[[#This Row],[Šifra budžetske organizacije]])</f>
        <v>038-0038600</v>
      </c>
    </row>
    <row r="355" spans="25:35" x14ac:dyDescent="0.2">
      <c r="Y355" s="260" t="s">
        <v>979</v>
      </c>
      <c r="Z355" s="260" t="s">
        <v>1222</v>
      </c>
      <c r="AA355" s="260" t="s">
        <v>477</v>
      </c>
      <c r="AB355" s="260" t="s">
        <v>1739</v>
      </c>
      <c r="AC355" s="260" t="str">
        <f>CONCATENATE( tblNapomenaBudzetKorisnik[[#This Row],[Vrsta prihoda]], "-", tblNapomenaBudzetKorisnik[[#This Row],[Šifra budžetskog korisnika]])</f>
        <v>722511-0815009</v>
      </c>
      <c r="AE355" s="260" t="s">
        <v>351</v>
      </c>
      <c r="AF355" s="260" t="s">
        <v>1724</v>
      </c>
      <c r="AG355" s="274" t="s">
        <v>1740</v>
      </c>
      <c r="AH355" s="260" t="s">
        <v>1040</v>
      </c>
      <c r="AI355" s="260" t="str">
        <f>CONCATENATE(  tblNapomenaOpstinaKorisnik[[#This Row],[Šifra opštine]], "-", tblNapomenaOpstinaKorisnik[[#This Row],[Šifra budžetske organizacije]])</f>
        <v>038-0038920</v>
      </c>
    </row>
    <row r="356" spans="25:35" x14ac:dyDescent="0.2">
      <c r="Y356" s="260" t="s">
        <v>979</v>
      </c>
      <c r="Z356" s="260" t="s">
        <v>1222</v>
      </c>
      <c r="AA356" s="260" t="s">
        <v>484</v>
      </c>
      <c r="AB356" s="260" t="s">
        <v>1741</v>
      </c>
      <c r="AC356" s="260" t="str">
        <f>CONCATENATE( tblNapomenaBudzetKorisnik[[#This Row],[Vrsta prihoda]], "-", tblNapomenaBudzetKorisnik[[#This Row],[Šifra budžetskog korisnika]])</f>
        <v>722511-0815010</v>
      </c>
      <c r="AE356" s="260" t="s">
        <v>351</v>
      </c>
      <c r="AF356" s="260" t="s">
        <v>1724</v>
      </c>
      <c r="AG356" s="274" t="s">
        <v>1742</v>
      </c>
      <c r="AH356" s="260" t="s">
        <v>1743</v>
      </c>
      <c r="AI356" s="260" t="str">
        <f>CONCATENATE(  tblNapomenaOpstinaKorisnik[[#This Row],[Šifra opštine]], "-", tblNapomenaOpstinaKorisnik[[#This Row],[Šifra budžetske organizacije]])</f>
        <v>038-0815046</v>
      </c>
    </row>
    <row r="357" spans="25:35" x14ac:dyDescent="0.2">
      <c r="Y357" s="260" t="s">
        <v>979</v>
      </c>
      <c r="Z357" s="260" t="s">
        <v>1222</v>
      </c>
      <c r="AA357" s="260" t="s">
        <v>1132</v>
      </c>
      <c r="AB357" s="260" t="s">
        <v>1744</v>
      </c>
      <c r="AC357" s="260" t="str">
        <f>CONCATENATE( tblNapomenaBudzetKorisnik[[#This Row],[Vrsta prihoda]], "-", tblNapomenaBudzetKorisnik[[#This Row],[Šifra budžetskog korisnika]])</f>
        <v>722511-0815016</v>
      </c>
      <c r="AE357" s="260" t="s">
        <v>351</v>
      </c>
      <c r="AF357" s="260" t="s">
        <v>1724</v>
      </c>
      <c r="AG357" s="274" t="s">
        <v>1745</v>
      </c>
      <c r="AH357" s="260" t="s">
        <v>1746</v>
      </c>
      <c r="AI357" s="260" t="str">
        <f>CONCATENATE(  tblNapomenaOpstinaKorisnik[[#This Row],[Šifra opštine]], "-", tblNapomenaOpstinaKorisnik[[#This Row],[Šifra budžetske organizacije]])</f>
        <v>038-0818056</v>
      </c>
    </row>
    <row r="358" spans="25:35" x14ac:dyDescent="0.2">
      <c r="Y358" s="260" t="s">
        <v>979</v>
      </c>
      <c r="Z358" s="260" t="s">
        <v>1222</v>
      </c>
      <c r="AA358" s="260" t="s">
        <v>1136</v>
      </c>
      <c r="AB358" s="260" t="s">
        <v>1747</v>
      </c>
      <c r="AC358" s="260" t="str">
        <f>CONCATENATE( tblNapomenaBudzetKorisnik[[#This Row],[Vrsta prihoda]], "-", tblNapomenaBudzetKorisnik[[#This Row],[Šifra budžetskog korisnika]])</f>
        <v>722511-0815017</v>
      </c>
      <c r="AE358" s="260" t="s">
        <v>351</v>
      </c>
      <c r="AF358" s="260" t="s">
        <v>1724</v>
      </c>
      <c r="AG358" s="274" t="s">
        <v>171</v>
      </c>
      <c r="AH358" s="260" t="s">
        <v>172</v>
      </c>
      <c r="AI358" s="260" t="str">
        <f>CONCATENATE(  tblNapomenaOpstinaKorisnik[[#This Row],[Šifra opštine]], "-", tblNapomenaOpstinaKorisnik[[#This Row],[Šifra budžetske organizacije]])</f>
        <v>038-9999999</v>
      </c>
    </row>
    <row r="359" spans="25:35" x14ac:dyDescent="0.2">
      <c r="Y359" s="260" t="s">
        <v>979</v>
      </c>
      <c r="Z359" s="260" t="s">
        <v>1222</v>
      </c>
      <c r="AA359" s="260" t="s">
        <v>1411</v>
      </c>
      <c r="AB359" s="260" t="s">
        <v>1748</v>
      </c>
      <c r="AC359" s="260" t="str">
        <f>CONCATENATE( tblNapomenaBudzetKorisnik[[#This Row],[Vrsta prihoda]], "-", tblNapomenaBudzetKorisnik[[#This Row],[Šifra budžetskog korisnika]])</f>
        <v>722511-0815018</v>
      </c>
      <c r="AE359" s="260" t="s">
        <v>664</v>
      </c>
      <c r="AF359" s="260" t="s">
        <v>1749</v>
      </c>
      <c r="AG359" s="274" t="s">
        <v>1750</v>
      </c>
      <c r="AH359" s="260" t="s">
        <v>176</v>
      </c>
      <c r="AI359" s="260" t="str">
        <f>CONCATENATE(  tblNapomenaOpstinaKorisnik[[#This Row],[Šifra opštine]], "-", tblNapomenaOpstinaKorisnik[[#This Row],[Šifra budžetske organizacije]])</f>
        <v>041-0041110</v>
      </c>
    </row>
    <row r="360" spans="25:35" x14ac:dyDescent="0.2">
      <c r="Y360" s="260" t="s">
        <v>979</v>
      </c>
      <c r="Z360" s="260" t="s">
        <v>1222</v>
      </c>
      <c r="AA360" s="260" t="s">
        <v>1751</v>
      </c>
      <c r="AB360" s="260" t="s">
        <v>1752</v>
      </c>
      <c r="AC360" s="260" t="str">
        <f>CONCATENATE( tblNapomenaBudzetKorisnik[[#This Row],[Vrsta prihoda]], "-", tblNapomenaBudzetKorisnik[[#This Row],[Šifra budžetskog korisnika]])</f>
        <v>722511-0815019</v>
      </c>
      <c r="AE360" s="260" t="s">
        <v>664</v>
      </c>
      <c r="AF360" s="260" t="s">
        <v>1749</v>
      </c>
      <c r="AG360" s="274" t="s">
        <v>1753</v>
      </c>
      <c r="AH360" s="260" t="s">
        <v>931</v>
      </c>
      <c r="AI360" s="260" t="str">
        <f>CONCATENATE(  tblNapomenaOpstinaKorisnik[[#This Row],[Šifra opštine]], "-", tblNapomenaOpstinaKorisnik[[#This Row],[Šifra budžetske organizacije]])</f>
        <v xml:space="preserve">041-0041130 </v>
      </c>
    </row>
    <row r="361" spans="25:35" x14ac:dyDescent="0.2">
      <c r="Y361" s="260" t="s">
        <v>979</v>
      </c>
      <c r="Z361" s="260" t="s">
        <v>1222</v>
      </c>
      <c r="AA361" s="260" t="s">
        <v>1754</v>
      </c>
      <c r="AB361" s="260" t="s">
        <v>1755</v>
      </c>
      <c r="AC361" s="260" t="str">
        <f>CONCATENATE( tblNapomenaBudzetKorisnik[[#This Row],[Vrsta prihoda]], "-", tblNapomenaBudzetKorisnik[[#This Row],[Šifra budžetskog korisnika]])</f>
        <v>722511-0815020</v>
      </c>
      <c r="AE361" s="260" t="s">
        <v>664</v>
      </c>
      <c r="AF361" s="260" t="s">
        <v>1749</v>
      </c>
      <c r="AG361" s="274" t="s">
        <v>1756</v>
      </c>
      <c r="AH361" s="260" t="s">
        <v>277</v>
      </c>
      <c r="AI361" s="260" t="str">
        <f>CONCATENATE(  tblNapomenaOpstinaKorisnik[[#This Row],[Šifra opštine]], "-", tblNapomenaOpstinaKorisnik[[#This Row],[Šifra budžetske organizacije]])</f>
        <v>041-0041190</v>
      </c>
    </row>
    <row r="362" spans="25:35" x14ac:dyDescent="0.2">
      <c r="Y362" s="260" t="s">
        <v>979</v>
      </c>
      <c r="Z362" s="260" t="s">
        <v>1222</v>
      </c>
      <c r="AA362" s="260" t="s">
        <v>1757</v>
      </c>
      <c r="AB362" s="260" t="s">
        <v>1758</v>
      </c>
      <c r="AC362" s="260" t="str">
        <f>CONCATENATE( tblNapomenaBudzetKorisnik[[#This Row],[Vrsta prihoda]], "-", tblNapomenaBudzetKorisnik[[#This Row],[Šifra budžetskog korisnika]])</f>
        <v>722511-0815021</v>
      </c>
      <c r="AE362" s="260" t="s">
        <v>664</v>
      </c>
      <c r="AF362" s="260" t="s">
        <v>1749</v>
      </c>
      <c r="AG362" s="274" t="s">
        <v>1759</v>
      </c>
      <c r="AH362" s="260" t="s">
        <v>1760</v>
      </c>
      <c r="AI362" s="260" t="str">
        <f>CONCATENATE(  tblNapomenaOpstinaKorisnik[[#This Row],[Šifra opštine]], "-", tblNapomenaOpstinaKorisnik[[#This Row],[Šifra budžetske organizacije]])</f>
        <v>041-0041200</v>
      </c>
    </row>
    <row r="363" spans="25:35" x14ac:dyDescent="0.2">
      <c r="Y363" s="260" t="s">
        <v>979</v>
      </c>
      <c r="Z363" s="260" t="s">
        <v>1222</v>
      </c>
      <c r="AA363" s="260" t="s">
        <v>1761</v>
      </c>
      <c r="AB363" s="260" t="s">
        <v>1762</v>
      </c>
      <c r="AC363" s="260" t="str">
        <f>CONCATENATE( tblNapomenaBudzetKorisnik[[#This Row],[Vrsta prihoda]], "-", tblNapomenaBudzetKorisnik[[#This Row],[Šifra budžetskog korisnika]])</f>
        <v>722511-0815022</v>
      </c>
      <c r="AE363" s="260" t="s">
        <v>664</v>
      </c>
      <c r="AF363" s="260" t="s">
        <v>1749</v>
      </c>
      <c r="AG363" s="274" t="s">
        <v>1763</v>
      </c>
      <c r="AH363" s="260" t="s">
        <v>1764</v>
      </c>
      <c r="AI363" s="260" t="str">
        <f>CONCATENATE(  tblNapomenaOpstinaKorisnik[[#This Row],[Šifra opštine]], "-", tblNapomenaOpstinaKorisnik[[#This Row],[Šifra budžetske organizacije]])</f>
        <v>041-0041500</v>
      </c>
    </row>
    <row r="364" spans="25:35" x14ac:dyDescent="0.2">
      <c r="Y364" s="260" t="s">
        <v>979</v>
      </c>
      <c r="Z364" s="260" t="s">
        <v>1222</v>
      </c>
      <c r="AA364" s="260" t="s">
        <v>1765</v>
      </c>
      <c r="AB364" s="260" t="s">
        <v>1766</v>
      </c>
      <c r="AC364" s="260" t="str">
        <f>CONCATENATE( tblNapomenaBudzetKorisnik[[#This Row],[Vrsta prihoda]], "-", tblNapomenaBudzetKorisnik[[#This Row],[Šifra budžetskog korisnika]])</f>
        <v>722511-0815023</v>
      </c>
      <c r="AE364" s="260" t="s">
        <v>664</v>
      </c>
      <c r="AF364" s="260" t="s">
        <v>1749</v>
      </c>
      <c r="AG364" s="274" t="s">
        <v>1767</v>
      </c>
      <c r="AH364" s="260" t="s">
        <v>747</v>
      </c>
      <c r="AI364" s="260" t="str">
        <f>CONCATENATE(  tblNapomenaOpstinaKorisnik[[#This Row],[Šifra opštine]], "-", tblNapomenaOpstinaKorisnik[[#This Row],[Šifra budžetske organizacije]])</f>
        <v>041-0041600</v>
      </c>
    </row>
    <row r="365" spans="25:35" x14ac:dyDescent="0.2">
      <c r="Y365" s="260" t="s">
        <v>979</v>
      </c>
      <c r="Z365" s="260" t="s">
        <v>1222</v>
      </c>
      <c r="AA365" s="260" t="s">
        <v>1768</v>
      </c>
      <c r="AB365" s="260" t="s">
        <v>1769</v>
      </c>
      <c r="AC365" s="260" t="str">
        <f>CONCATENATE( tblNapomenaBudzetKorisnik[[#This Row],[Vrsta prihoda]], "-", tblNapomenaBudzetKorisnik[[#This Row],[Šifra budžetskog korisnika]])</f>
        <v>722511-0815024</v>
      </c>
      <c r="AE365" s="260" t="s">
        <v>664</v>
      </c>
      <c r="AF365" s="260" t="s">
        <v>1749</v>
      </c>
      <c r="AG365" s="274" t="s">
        <v>1770</v>
      </c>
      <c r="AH365" s="260" t="s">
        <v>1771</v>
      </c>
      <c r="AI365" s="260" t="str">
        <f>CONCATENATE(  tblNapomenaOpstinaKorisnik[[#This Row],[Šifra opštine]], "-", tblNapomenaOpstinaKorisnik[[#This Row],[Šifra budžetske organizacije]])</f>
        <v>041-0818020</v>
      </c>
    </row>
    <row r="366" spans="25:35" x14ac:dyDescent="0.2">
      <c r="Y366" s="260" t="s">
        <v>979</v>
      </c>
      <c r="Z366" s="260" t="s">
        <v>1222</v>
      </c>
      <c r="AA366" s="260" t="s">
        <v>1772</v>
      </c>
      <c r="AB366" s="260" t="s">
        <v>1773</v>
      </c>
      <c r="AC366" s="260" t="str">
        <f>CONCATENATE( tblNapomenaBudzetKorisnik[[#This Row],[Vrsta prihoda]], "-", tblNapomenaBudzetKorisnik[[#This Row],[Šifra budžetskog korisnika]])</f>
        <v>722511-0815025</v>
      </c>
      <c r="AE366" s="260" t="s">
        <v>664</v>
      </c>
      <c r="AF366" s="260" t="s">
        <v>1749</v>
      </c>
      <c r="AG366" s="274" t="s">
        <v>171</v>
      </c>
      <c r="AH366" s="260" t="s">
        <v>172</v>
      </c>
      <c r="AI366" s="260" t="str">
        <f>CONCATENATE(  tblNapomenaOpstinaKorisnik[[#This Row],[Šifra opštine]], "-", tblNapomenaOpstinaKorisnik[[#This Row],[Šifra budžetske organizacije]])</f>
        <v>041-9999999</v>
      </c>
    </row>
    <row r="367" spans="25:35" x14ac:dyDescent="0.2">
      <c r="Y367" s="260" t="s">
        <v>979</v>
      </c>
      <c r="Z367" s="260" t="s">
        <v>1222</v>
      </c>
      <c r="AA367" s="260" t="s">
        <v>1774</v>
      </c>
      <c r="AB367" s="260" t="s">
        <v>1775</v>
      </c>
      <c r="AC367" s="260" t="str">
        <f>CONCATENATE( tblNapomenaBudzetKorisnik[[#This Row],[Vrsta prihoda]], "-", tblNapomenaBudzetKorisnik[[#This Row],[Šifra budžetskog korisnika]])</f>
        <v>722511-0815026</v>
      </c>
      <c r="AE367" s="260" t="s">
        <v>392</v>
      </c>
      <c r="AF367" s="260" t="s">
        <v>1776</v>
      </c>
      <c r="AG367" s="274" t="s">
        <v>1777</v>
      </c>
      <c r="AH367" s="260" t="s">
        <v>176</v>
      </c>
      <c r="AI367" s="260" t="str">
        <f>CONCATENATE(  tblNapomenaOpstinaKorisnik[[#This Row],[Šifra opštine]], "-", tblNapomenaOpstinaKorisnik[[#This Row],[Šifra budžetske organizacije]])</f>
        <v>043-0043110</v>
      </c>
    </row>
    <row r="368" spans="25:35" x14ac:dyDescent="0.2">
      <c r="Y368" s="260" t="s">
        <v>979</v>
      </c>
      <c r="Z368" s="260" t="s">
        <v>1222</v>
      </c>
      <c r="AA368" s="260" t="s">
        <v>1778</v>
      </c>
      <c r="AB368" s="260" t="s">
        <v>1779</v>
      </c>
      <c r="AC368" s="260" t="str">
        <f>CONCATENATE( tblNapomenaBudzetKorisnik[[#This Row],[Vrsta prihoda]], "-", tblNapomenaBudzetKorisnik[[#This Row],[Šifra budžetskog korisnika]])</f>
        <v>722511-0815027</v>
      </c>
      <c r="AE368" s="260" t="s">
        <v>392</v>
      </c>
      <c r="AF368" s="260" t="s">
        <v>1776</v>
      </c>
      <c r="AG368" s="274" t="s">
        <v>1780</v>
      </c>
      <c r="AH368" s="260" t="s">
        <v>191</v>
      </c>
      <c r="AI368" s="260" t="str">
        <f>CONCATENATE(  tblNapomenaOpstinaKorisnik[[#This Row],[Šifra opštine]], "-", tblNapomenaOpstinaKorisnik[[#This Row],[Šifra budžetske organizacije]])</f>
        <v>043-0043120</v>
      </c>
    </row>
    <row r="369" spans="25:35" x14ac:dyDescent="0.2">
      <c r="Y369" s="260" t="s">
        <v>979</v>
      </c>
      <c r="Z369" s="260" t="s">
        <v>1222</v>
      </c>
      <c r="AA369" s="260" t="s">
        <v>1781</v>
      </c>
      <c r="AB369" s="260" t="s">
        <v>1782</v>
      </c>
      <c r="AC369" s="260" t="str">
        <f>CONCATENATE( tblNapomenaBudzetKorisnik[[#This Row],[Vrsta prihoda]], "-", tblNapomenaBudzetKorisnik[[#This Row],[Šifra budžetskog korisnika]])</f>
        <v>722511-0815028</v>
      </c>
      <c r="AE369" s="260" t="s">
        <v>392</v>
      </c>
      <c r="AF369" s="260" t="s">
        <v>1776</v>
      </c>
      <c r="AG369" s="274" t="s">
        <v>1783</v>
      </c>
      <c r="AH369" s="260" t="s">
        <v>931</v>
      </c>
      <c r="AI369" s="260" t="str">
        <f>CONCATENATE(  tblNapomenaOpstinaKorisnik[[#This Row],[Šifra opštine]], "-", tblNapomenaOpstinaKorisnik[[#This Row],[Šifra budžetske organizacije]])</f>
        <v>043-0043130</v>
      </c>
    </row>
    <row r="370" spans="25:35" x14ac:dyDescent="0.2">
      <c r="Y370" s="260" t="s">
        <v>979</v>
      </c>
      <c r="Z370" s="260" t="s">
        <v>1222</v>
      </c>
      <c r="AA370" s="260" t="s">
        <v>1784</v>
      </c>
      <c r="AB370" s="260" t="s">
        <v>1785</v>
      </c>
      <c r="AC370" s="260" t="str">
        <f>CONCATENATE( tblNapomenaBudzetKorisnik[[#This Row],[Vrsta prihoda]], "-", tblNapomenaBudzetKorisnik[[#This Row],[Šifra budžetskog korisnika]])</f>
        <v>722511-0815029</v>
      </c>
      <c r="AE370" s="260" t="s">
        <v>392</v>
      </c>
      <c r="AF370" s="260" t="s">
        <v>1776</v>
      </c>
      <c r="AG370" s="274" t="s">
        <v>1786</v>
      </c>
      <c r="AH370" s="260" t="s">
        <v>277</v>
      </c>
      <c r="AI370" s="260" t="str">
        <f>CONCATENATE(  tblNapomenaOpstinaKorisnik[[#This Row],[Šifra opštine]], "-", tblNapomenaOpstinaKorisnik[[#This Row],[Šifra budžetske organizacije]])</f>
        <v>043-0043190</v>
      </c>
    </row>
    <row r="371" spans="25:35" x14ac:dyDescent="0.2">
      <c r="Y371" s="260" t="s">
        <v>979</v>
      </c>
      <c r="Z371" s="260" t="s">
        <v>1222</v>
      </c>
      <c r="AA371" s="260" t="s">
        <v>1787</v>
      </c>
      <c r="AB371" s="260" t="s">
        <v>1788</v>
      </c>
      <c r="AC371" s="260" t="str">
        <f>CONCATENATE( tblNapomenaBudzetKorisnik[[#This Row],[Vrsta prihoda]], "-", tblNapomenaBudzetKorisnik[[#This Row],[Šifra budžetskog korisnika]])</f>
        <v>722511-0815030</v>
      </c>
      <c r="AE371" s="260" t="s">
        <v>392</v>
      </c>
      <c r="AF371" s="260" t="s">
        <v>1776</v>
      </c>
      <c r="AG371" s="274" t="s">
        <v>1789</v>
      </c>
      <c r="AH371" s="260" t="s">
        <v>1790</v>
      </c>
      <c r="AI371" s="260" t="str">
        <f>CONCATENATE(  tblNapomenaOpstinaKorisnik[[#This Row],[Šifra opštine]], "-", tblNapomenaOpstinaKorisnik[[#This Row],[Šifra budžetske organizacije]])</f>
        <v>043-0043200</v>
      </c>
    </row>
    <row r="372" spans="25:35" x14ac:dyDescent="0.2">
      <c r="Y372" s="260" t="s">
        <v>979</v>
      </c>
      <c r="Z372" s="260" t="s">
        <v>1222</v>
      </c>
      <c r="AA372" s="260" t="s">
        <v>1791</v>
      </c>
      <c r="AB372" s="260" t="s">
        <v>1792</v>
      </c>
      <c r="AC372" s="260" t="str">
        <f>CONCATENATE( tblNapomenaBudzetKorisnik[[#This Row],[Vrsta prihoda]], "-", tblNapomenaBudzetKorisnik[[#This Row],[Šifra budžetskog korisnika]])</f>
        <v>722511-0815031</v>
      </c>
      <c r="AE372" s="260" t="s">
        <v>392</v>
      </c>
      <c r="AF372" s="260" t="s">
        <v>1776</v>
      </c>
      <c r="AG372" s="274" t="s">
        <v>171</v>
      </c>
      <c r="AH372" s="260" t="s">
        <v>172</v>
      </c>
      <c r="AI372" s="260" t="str">
        <f>CONCATENATE(  tblNapomenaOpstinaKorisnik[[#This Row],[Šifra opštine]], "-", tblNapomenaOpstinaKorisnik[[#This Row],[Šifra budžetske organizacije]])</f>
        <v>043-9999999</v>
      </c>
    </row>
    <row r="373" spans="25:35" x14ac:dyDescent="0.2">
      <c r="Y373" s="260" t="s">
        <v>979</v>
      </c>
      <c r="Z373" s="260" t="s">
        <v>1222</v>
      </c>
      <c r="AA373" s="260" t="s">
        <v>1793</v>
      </c>
      <c r="AB373" s="260" t="s">
        <v>1794</v>
      </c>
      <c r="AC373" s="260" t="str">
        <f>CONCATENATE( tblNapomenaBudzetKorisnik[[#This Row],[Vrsta prihoda]], "-", tblNapomenaBudzetKorisnik[[#This Row],[Šifra budžetskog korisnika]])</f>
        <v>722511-0815032</v>
      </c>
      <c r="AE373" s="260" t="s">
        <v>371</v>
      </c>
      <c r="AF373" s="260" t="s">
        <v>1795</v>
      </c>
      <c r="AG373" s="274" t="s">
        <v>1796</v>
      </c>
      <c r="AH373" s="260" t="s">
        <v>176</v>
      </c>
      <c r="AI373" s="260" t="str">
        <f>CONCATENATE(  tblNapomenaOpstinaKorisnik[[#This Row],[Šifra opštine]], "-", tblNapomenaOpstinaKorisnik[[#This Row],[Šifra budžetske organizacije]])</f>
        <v>045-0045110</v>
      </c>
    </row>
    <row r="374" spans="25:35" x14ac:dyDescent="0.2">
      <c r="Y374" s="260" t="s">
        <v>979</v>
      </c>
      <c r="Z374" s="260" t="s">
        <v>1222</v>
      </c>
      <c r="AA374" s="260" t="s">
        <v>1797</v>
      </c>
      <c r="AB374" s="260" t="s">
        <v>1798</v>
      </c>
      <c r="AC374" s="260" t="str">
        <f>CONCATENATE( tblNapomenaBudzetKorisnik[[#This Row],[Vrsta prihoda]], "-", tblNapomenaBudzetKorisnik[[#This Row],[Šifra budžetskog korisnika]])</f>
        <v>722511-0815033</v>
      </c>
      <c r="AE374" s="260" t="s">
        <v>371</v>
      </c>
      <c r="AF374" s="260" t="s">
        <v>1795</v>
      </c>
      <c r="AG374" s="274" t="s">
        <v>1799</v>
      </c>
      <c r="AH374" s="260" t="s">
        <v>191</v>
      </c>
      <c r="AI374" s="260" t="str">
        <f>CONCATENATE(  tblNapomenaOpstinaKorisnik[[#This Row],[Šifra opštine]], "-", tblNapomenaOpstinaKorisnik[[#This Row],[Šifra budžetske organizacije]])</f>
        <v>045-0045120</v>
      </c>
    </row>
    <row r="375" spans="25:35" x14ac:dyDescent="0.2">
      <c r="Y375" s="260" t="s">
        <v>979</v>
      </c>
      <c r="Z375" s="260" t="s">
        <v>1222</v>
      </c>
      <c r="AA375" s="260" t="s">
        <v>1043</v>
      </c>
      <c r="AB375" s="260" t="s">
        <v>1800</v>
      </c>
      <c r="AC375" s="260" t="str">
        <f>CONCATENATE( tblNapomenaBudzetKorisnik[[#This Row],[Vrsta prihoda]], "-", tblNapomenaBudzetKorisnik[[#This Row],[Šifra budžetskog korisnika]])</f>
        <v>722511-0815034</v>
      </c>
      <c r="AE375" s="260" t="s">
        <v>371</v>
      </c>
      <c r="AF375" s="260" t="s">
        <v>1795</v>
      </c>
      <c r="AG375" s="274" t="s">
        <v>1801</v>
      </c>
      <c r="AH375" s="260" t="s">
        <v>1802</v>
      </c>
      <c r="AI375" s="260" t="str">
        <f>CONCATENATE(  tblNapomenaOpstinaKorisnik[[#This Row],[Šifra opštine]], "-", tblNapomenaOpstinaKorisnik[[#This Row],[Šifra budžetske organizacije]])</f>
        <v>045-0045130</v>
      </c>
    </row>
    <row r="376" spans="25:35" x14ac:dyDescent="0.2">
      <c r="Y376" s="260" t="s">
        <v>979</v>
      </c>
      <c r="Z376" s="260" t="s">
        <v>1222</v>
      </c>
      <c r="AA376" s="260" t="s">
        <v>1202</v>
      </c>
      <c r="AB376" s="260" t="s">
        <v>1803</v>
      </c>
      <c r="AC376" s="260" t="str">
        <f>CONCATENATE( tblNapomenaBudzetKorisnik[[#This Row],[Vrsta prihoda]], "-", tblNapomenaBudzetKorisnik[[#This Row],[Šifra budžetskog korisnika]])</f>
        <v>722511-0815035</v>
      </c>
      <c r="AE376" s="260" t="s">
        <v>371</v>
      </c>
      <c r="AF376" s="260" t="s">
        <v>1795</v>
      </c>
      <c r="AG376" s="274" t="s">
        <v>1804</v>
      </c>
      <c r="AH376" s="260" t="s">
        <v>1684</v>
      </c>
      <c r="AI376" s="260" t="str">
        <f>CONCATENATE(  tblNapomenaOpstinaKorisnik[[#This Row],[Šifra opštine]], "-", tblNapomenaOpstinaKorisnik[[#This Row],[Šifra budžetske organizacije]])</f>
        <v>045-0045140</v>
      </c>
    </row>
    <row r="377" spans="25:35" x14ac:dyDescent="0.2">
      <c r="Y377" s="260" t="s">
        <v>979</v>
      </c>
      <c r="Z377" s="260" t="s">
        <v>1222</v>
      </c>
      <c r="AA377" s="260" t="s">
        <v>1205</v>
      </c>
      <c r="AB377" s="260" t="s">
        <v>1805</v>
      </c>
      <c r="AC377" s="260" t="str">
        <f>CONCATENATE( tblNapomenaBudzetKorisnik[[#This Row],[Vrsta prihoda]], "-", tblNapomenaBudzetKorisnik[[#This Row],[Šifra budžetskog korisnika]])</f>
        <v>722511-0815036</v>
      </c>
      <c r="AE377" s="260" t="s">
        <v>371</v>
      </c>
      <c r="AF377" s="260" t="s">
        <v>1795</v>
      </c>
      <c r="AG377" s="274" t="s">
        <v>1806</v>
      </c>
      <c r="AH377" s="260" t="s">
        <v>277</v>
      </c>
      <c r="AI377" s="260" t="str">
        <f>CONCATENATE(  tblNapomenaOpstinaKorisnik[[#This Row],[Šifra opštine]], "-", tblNapomenaOpstinaKorisnik[[#This Row],[Šifra budžetske organizacije]])</f>
        <v>045-0045190</v>
      </c>
    </row>
    <row r="378" spans="25:35" x14ac:dyDescent="0.2">
      <c r="Y378" s="260" t="s">
        <v>979</v>
      </c>
      <c r="Z378" s="260" t="s">
        <v>1222</v>
      </c>
      <c r="AA378" s="260" t="s">
        <v>1807</v>
      </c>
      <c r="AB378" s="260" t="s">
        <v>1808</v>
      </c>
      <c r="AC378" s="260" t="str">
        <f>CONCATENATE( tblNapomenaBudzetKorisnik[[#This Row],[Vrsta prihoda]], "-", tblNapomenaBudzetKorisnik[[#This Row],[Šifra budžetskog korisnika]])</f>
        <v>722511-0815037</v>
      </c>
      <c r="AE378" s="260" t="s">
        <v>371</v>
      </c>
      <c r="AF378" s="260" t="s">
        <v>1795</v>
      </c>
      <c r="AG378" s="274" t="s">
        <v>1809</v>
      </c>
      <c r="AH378" s="260" t="s">
        <v>300</v>
      </c>
      <c r="AI378" s="260" t="str">
        <f>CONCATENATE(  tblNapomenaOpstinaKorisnik[[#This Row],[Šifra opštine]], "-", tblNapomenaOpstinaKorisnik[[#This Row],[Šifra budžetske organizacije]])</f>
        <v>045-0045200</v>
      </c>
    </row>
    <row r="379" spans="25:35" x14ac:dyDescent="0.2">
      <c r="Y379" s="260" t="s">
        <v>979</v>
      </c>
      <c r="Z379" s="260" t="s">
        <v>1222</v>
      </c>
      <c r="AA379" s="260" t="s">
        <v>1541</v>
      </c>
      <c r="AB379" s="260" t="s">
        <v>1810</v>
      </c>
      <c r="AC379" s="260" t="str">
        <f>CONCATENATE( tblNapomenaBudzetKorisnik[[#This Row],[Vrsta prihoda]], "-", tblNapomenaBudzetKorisnik[[#This Row],[Šifra budžetskog korisnika]])</f>
        <v>722511-0815038</v>
      </c>
      <c r="AE379" s="260" t="s">
        <v>371</v>
      </c>
      <c r="AF379" s="260" t="s">
        <v>1795</v>
      </c>
      <c r="AG379" s="274" t="s">
        <v>171</v>
      </c>
      <c r="AH379" s="260" t="s">
        <v>172</v>
      </c>
      <c r="AI379" s="260" t="str">
        <f>CONCATENATE(  tblNapomenaOpstinaKorisnik[[#This Row],[Šifra opštine]], "-", tblNapomenaOpstinaKorisnik[[#This Row],[Šifra budžetske organizacije]])</f>
        <v>045-9999999</v>
      </c>
    </row>
    <row r="380" spans="25:35" x14ac:dyDescent="0.2">
      <c r="Y380" s="260" t="s">
        <v>979</v>
      </c>
      <c r="Z380" s="260" t="s">
        <v>1222</v>
      </c>
      <c r="AA380" s="260" t="s">
        <v>1545</v>
      </c>
      <c r="AB380" s="260" t="s">
        <v>1811</v>
      </c>
      <c r="AC380" s="260" t="str">
        <f>CONCATENATE( tblNapomenaBudzetKorisnik[[#This Row],[Vrsta prihoda]], "-", tblNapomenaBudzetKorisnik[[#This Row],[Šifra budžetskog korisnika]])</f>
        <v>722511-0815039</v>
      </c>
      <c r="AE380" s="260" t="s">
        <v>679</v>
      </c>
      <c r="AF380" s="260" t="s">
        <v>1812</v>
      </c>
      <c r="AG380" s="274" t="s">
        <v>1813</v>
      </c>
      <c r="AH380" s="260" t="s">
        <v>1814</v>
      </c>
      <c r="AI380" s="260" t="str">
        <f>CONCATENATE(  tblNapomenaOpstinaKorisnik[[#This Row],[Šifra opštine]], "-", tblNapomenaOpstinaKorisnik[[#This Row],[Šifra budžetske organizacije]])</f>
        <v>046-0046110</v>
      </c>
    </row>
    <row r="381" spans="25:35" x14ac:dyDescent="0.2">
      <c r="Y381" s="260" t="s">
        <v>979</v>
      </c>
      <c r="Z381" s="260" t="s">
        <v>1222</v>
      </c>
      <c r="AA381" s="260" t="s">
        <v>1548</v>
      </c>
      <c r="AB381" s="260" t="s">
        <v>1815</v>
      </c>
      <c r="AC381" s="260" t="str">
        <f>CONCATENATE( tblNapomenaBudzetKorisnik[[#This Row],[Vrsta prihoda]], "-", tblNapomenaBudzetKorisnik[[#This Row],[Šifra budžetskog korisnika]])</f>
        <v>722511-0815040</v>
      </c>
      <c r="AE381" s="260" t="s">
        <v>679</v>
      </c>
      <c r="AF381" s="260" t="s">
        <v>1812</v>
      </c>
      <c r="AG381" s="274" t="s">
        <v>1816</v>
      </c>
      <c r="AH381" s="260" t="s">
        <v>1817</v>
      </c>
      <c r="AI381" s="260" t="str">
        <f>CONCATENATE(  tblNapomenaOpstinaKorisnik[[#This Row],[Šifra opštine]], "-", tblNapomenaOpstinaKorisnik[[#This Row],[Šifra budžetske organizacije]])</f>
        <v>046-0046130</v>
      </c>
    </row>
    <row r="382" spans="25:35" x14ac:dyDescent="0.2">
      <c r="Y382" s="260" t="s">
        <v>979</v>
      </c>
      <c r="Z382" s="260" t="s">
        <v>1222</v>
      </c>
      <c r="AA382" s="260" t="s">
        <v>1551</v>
      </c>
      <c r="AB382" s="260" t="s">
        <v>1818</v>
      </c>
      <c r="AC382" s="260" t="str">
        <f>CONCATENATE( tblNapomenaBudzetKorisnik[[#This Row],[Vrsta prihoda]], "-", tblNapomenaBudzetKorisnik[[#This Row],[Šifra budžetskog korisnika]])</f>
        <v>722511-0815041</v>
      </c>
      <c r="AE382" s="260" t="s">
        <v>679</v>
      </c>
      <c r="AF382" s="260" t="s">
        <v>1812</v>
      </c>
      <c r="AG382" s="274" t="s">
        <v>1819</v>
      </c>
      <c r="AH382" s="260" t="s">
        <v>1820</v>
      </c>
      <c r="AI382" s="260" t="str">
        <f>CONCATENATE(  tblNapomenaOpstinaKorisnik[[#This Row],[Šifra opštine]], "-", tblNapomenaOpstinaKorisnik[[#This Row],[Šifra budžetske organizacije]])</f>
        <v>046-0046190</v>
      </c>
    </row>
    <row r="383" spans="25:35" x14ac:dyDescent="0.2">
      <c r="Y383" s="260" t="s">
        <v>979</v>
      </c>
      <c r="Z383" s="260" t="s">
        <v>1222</v>
      </c>
      <c r="AA383" s="260" t="s">
        <v>1555</v>
      </c>
      <c r="AB383" s="260" t="s">
        <v>1821</v>
      </c>
      <c r="AC383" s="260" t="str">
        <f>CONCATENATE( tblNapomenaBudzetKorisnik[[#This Row],[Vrsta prihoda]], "-", tblNapomenaBudzetKorisnik[[#This Row],[Šifra budžetskog korisnika]])</f>
        <v>722511-0815042</v>
      </c>
      <c r="AE383" s="260" t="s">
        <v>679</v>
      </c>
      <c r="AF383" s="260" t="s">
        <v>1812</v>
      </c>
      <c r="AG383" s="274" t="s">
        <v>1822</v>
      </c>
      <c r="AH383" s="260" t="s">
        <v>1823</v>
      </c>
      <c r="AI383" s="260" t="str">
        <f>CONCATENATE(  tblNapomenaOpstinaKorisnik[[#This Row],[Šifra opštine]], "-", tblNapomenaOpstinaKorisnik[[#This Row],[Šifra budžetske organizacije]])</f>
        <v>046-0046200</v>
      </c>
    </row>
    <row r="384" spans="25:35" x14ac:dyDescent="0.2">
      <c r="Y384" s="260" t="s">
        <v>979</v>
      </c>
      <c r="Z384" s="260" t="s">
        <v>1222</v>
      </c>
      <c r="AA384" s="260" t="s">
        <v>1559</v>
      </c>
      <c r="AB384" s="260" t="s">
        <v>1824</v>
      </c>
      <c r="AC384" s="260" t="str">
        <f>CONCATENATE( tblNapomenaBudzetKorisnik[[#This Row],[Vrsta prihoda]], "-", tblNapomenaBudzetKorisnik[[#This Row],[Šifra budžetskog korisnika]])</f>
        <v>722511-0815043</v>
      </c>
      <c r="AE384" s="260" t="s">
        <v>679</v>
      </c>
      <c r="AF384" s="260" t="s">
        <v>1812</v>
      </c>
      <c r="AG384" s="274" t="s">
        <v>1825</v>
      </c>
      <c r="AH384" s="260" t="s">
        <v>1826</v>
      </c>
      <c r="AI384" s="260" t="str">
        <f>CONCATENATE(  tblNapomenaOpstinaKorisnik[[#This Row],[Šifra opštine]], "-", tblNapomenaOpstinaKorisnik[[#This Row],[Šifra budžetske organizacije]])</f>
        <v>046-0046300</v>
      </c>
    </row>
    <row r="385" spans="25:35" x14ac:dyDescent="0.2">
      <c r="Y385" s="260" t="s">
        <v>979</v>
      </c>
      <c r="Z385" s="260" t="s">
        <v>1222</v>
      </c>
      <c r="AA385" s="260" t="s">
        <v>1827</v>
      </c>
      <c r="AB385" s="260" t="s">
        <v>1828</v>
      </c>
      <c r="AC385" s="260" t="str">
        <f>CONCATENATE( tblNapomenaBudzetKorisnik[[#This Row],[Vrsta prihoda]], "-", tblNapomenaBudzetKorisnik[[#This Row],[Šifra budžetskog korisnika]])</f>
        <v>722511-0815044</v>
      </c>
      <c r="AE385" s="260" t="s">
        <v>679</v>
      </c>
      <c r="AF385" s="260" t="s">
        <v>1812</v>
      </c>
      <c r="AG385" s="274" t="s">
        <v>1829</v>
      </c>
      <c r="AH385" s="260" t="s">
        <v>968</v>
      </c>
      <c r="AI385" s="260" t="str">
        <f>CONCATENATE(  tblNapomenaOpstinaKorisnik[[#This Row],[Šifra opštine]], "-", tblNapomenaOpstinaKorisnik[[#This Row],[Šifra budžetske organizacije]])</f>
        <v>046-0046920</v>
      </c>
    </row>
    <row r="386" spans="25:35" x14ac:dyDescent="0.2">
      <c r="Y386" s="260" t="s">
        <v>979</v>
      </c>
      <c r="Z386" s="260" t="s">
        <v>1222</v>
      </c>
      <c r="AA386" s="260" t="s">
        <v>1830</v>
      </c>
      <c r="AB386" s="260" t="s">
        <v>1831</v>
      </c>
      <c r="AC386" s="260" t="str">
        <f>CONCATENATE( tblNapomenaBudzetKorisnik[[#This Row],[Vrsta prihoda]], "-", tblNapomenaBudzetKorisnik[[#This Row],[Šifra budžetskog korisnika]])</f>
        <v>722511-0815045</v>
      </c>
      <c r="AE386" s="260" t="s">
        <v>679</v>
      </c>
      <c r="AF386" s="260" t="s">
        <v>1812</v>
      </c>
      <c r="AG386" s="274" t="s">
        <v>1832</v>
      </c>
      <c r="AH386" s="260" t="s">
        <v>1833</v>
      </c>
      <c r="AI386" s="260" t="str">
        <f>CONCATENATE(  tblNapomenaOpstinaKorisnik[[#This Row],[Šifra opštine]], "-", tblNapomenaOpstinaKorisnik[[#This Row],[Šifra budžetske organizacije]])</f>
        <v>046-0815092</v>
      </c>
    </row>
    <row r="387" spans="25:35" x14ac:dyDescent="0.2">
      <c r="Y387" s="260" t="s">
        <v>979</v>
      </c>
      <c r="Z387" s="260" t="s">
        <v>1222</v>
      </c>
      <c r="AA387" s="260" t="s">
        <v>1742</v>
      </c>
      <c r="AB387" s="260" t="s">
        <v>1834</v>
      </c>
      <c r="AC387" s="260" t="str">
        <f>CONCATENATE( tblNapomenaBudzetKorisnik[[#This Row],[Vrsta prihoda]], "-", tblNapomenaBudzetKorisnik[[#This Row],[Šifra budžetskog korisnika]])</f>
        <v>722511-0815046</v>
      </c>
      <c r="AE387" s="260" t="s">
        <v>679</v>
      </c>
      <c r="AF387" s="260" t="s">
        <v>1812</v>
      </c>
      <c r="AG387" s="274" t="s">
        <v>1835</v>
      </c>
      <c r="AH387" s="260" t="s">
        <v>1836</v>
      </c>
      <c r="AI387" s="260" t="str">
        <f>CONCATENATE(  tblNapomenaOpstinaKorisnik[[#This Row],[Šifra opštine]], "-", tblNapomenaOpstinaKorisnik[[#This Row],[Šifra budžetske organizacije]])</f>
        <v>046-0818033</v>
      </c>
    </row>
    <row r="388" spans="25:35" x14ac:dyDescent="0.2">
      <c r="Y388" s="260" t="s">
        <v>979</v>
      </c>
      <c r="Z388" s="260" t="s">
        <v>1222</v>
      </c>
      <c r="AA388" s="260" t="s">
        <v>1174</v>
      </c>
      <c r="AB388" s="260" t="s">
        <v>1837</v>
      </c>
      <c r="AC388" s="260" t="str">
        <f>CONCATENATE( tblNapomenaBudzetKorisnik[[#This Row],[Vrsta prihoda]], "-", tblNapomenaBudzetKorisnik[[#This Row],[Šifra budžetskog korisnika]])</f>
        <v>722511-0815047</v>
      </c>
      <c r="AE388" s="260" t="s">
        <v>679</v>
      </c>
      <c r="AF388" s="260" t="s">
        <v>1812</v>
      </c>
      <c r="AG388" s="274" t="s">
        <v>171</v>
      </c>
      <c r="AH388" s="260" t="s">
        <v>172</v>
      </c>
      <c r="AI388" s="260" t="str">
        <f>CONCATENATE(  tblNapomenaOpstinaKorisnik[[#This Row],[Šifra opštine]], "-", tblNapomenaOpstinaKorisnik[[#This Row],[Šifra budžetske organizacije]])</f>
        <v>046-9999999</v>
      </c>
    </row>
    <row r="389" spans="25:35" x14ac:dyDescent="0.2">
      <c r="Y389" s="260" t="s">
        <v>979</v>
      </c>
      <c r="Z389" s="260" t="s">
        <v>1222</v>
      </c>
      <c r="AA389" s="260" t="s">
        <v>1466</v>
      </c>
      <c r="AB389" s="260" t="s">
        <v>1838</v>
      </c>
      <c r="AC389" s="260" t="str">
        <f>CONCATENATE( tblNapomenaBudzetKorisnik[[#This Row],[Vrsta prihoda]], "-", tblNapomenaBudzetKorisnik[[#This Row],[Šifra budžetskog korisnika]])</f>
        <v>722511-0815048</v>
      </c>
      <c r="AE389" s="260" t="s">
        <v>383</v>
      </c>
      <c r="AF389" s="260" t="s">
        <v>1839</v>
      </c>
      <c r="AG389" s="274" t="s">
        <v>1840</v>
      </c>
      <c r="AH389" s="260" t="s">
        <v>1841</v>
      </c>
      <c r="AI389" s="260" t="str">
        <f>CONCATENATE(  tblNapomenaOpstinaKorisnik[[#This Row],[Šifra opštine]], "-", tblNapomenaOpstinaKorisnik[[#This Row],[Šifra budžetske organizacije]])</f>
        <v>050-0050100</v>
      </c>
    </row>
    <row r="390" spans="25:35" x14ac:dyDescent="0.2">
      <c r="Y390" s="260" t="s">
        <v>979</v>
      </c>
      <c r="Z390" s="260" t="s">
        <v>1222</v>
      </c>
      <c r="AA390" s="260" t="s">
        <v>1470</v>
      </c>
      <c r="AB390" s="260" t="s">
        <v>1842</v>
      </c>
      <c r="AC390" s="260" t="str">
        <f>CONCATENATE( tblNapomenaBudzetKorisnik[[#This Row],[Vrsta prihoda]], "-", tblNapomenaBudzetKorisnik[[#This Row],[Šifra budžetskog korisnika]])</f>
        <v>722511-0815049</v>
      </c>
      <c r="AE390" s="260" t="s">
        <v>383</v>
      </c>
      <c r="AF390" s="260" t="s">
        <v>1839</v>
      </c>
      <c r="AG390" s="274" t="s">
        <v>1843</v>
      </c>
      <c r="AH390" s="260" t="s">
        <v>191</v>
      </c>
      <c r="AI390" s="260" t="str">
        <f>CONCATENATE(  tblNapomenaOpstinaKorisnik[[#This Row],[Šifra opštine]], "-", tblNapomenaOpstinaKorisnik[[#This Row],[Šifra budžetske organizacije]])</f>
        <v>050-0050120</v>
      </c>
    </row>
    <row r="391" spans="25:35" x14ac:dyDescent="0.2">
      <c r="Y391" s="260" t="s">
        <v>979</v>
      </c>
      <c r="Z391" s="260" t="s">
        <v>1222</v>
      </c>
      <c r="AA391" s="260" t="s">
        <v>1844</v>
      </c>
      <c r="AB391" s="260" t="s">
        <v>1845</v>
      </c>
      <c r="AC391" s="260" t="str">
        <f>CONCATENATE( tblNapomenaBudzetKorisnik[[#This Row],[Vrsta prihoda]], "-", tblNapomenaBudzetKorisnik[[#This Row],[Šifra budžetskog korisnika]])</f>
        <v>722511-0815051</v>
      </c>
      <c r="AE391" s="260" t="s">
        <v>383</v>
      </c>
      <c r="AF391" s="260" t="s">
        <v>1839</v>
      </c>
      <c r="AG391" s="274" t="s">
        <v>1846</v>
      </c>
      <c r="AH391" s="260" t="s">
        <v>277</v>
      </c>
      <c r="AI391" s="260" t="str">
        <f>CONCATENATE(  tblNapomenaOpstinaKorisnik[[#This Row],[Šifra opštine]], "-", tblNapomenaOpstinaKorisnik[[#This Row],[Šifra budžetske organizacije]])</f>
        <v>050-0050190</v>
      </c>
    </row>
    <row r="392" spans="25:35" x14ac:dyDescent="0.2">
      <c r="Y392" s="260" t="s">
        <v>979</v>
      </c>
      <c r="Z392" s="260" t="s">
        <v>1222</v>
      </c>
      <c r="AA392" s="260" t="s">
        <v>1847</v>
      </c>
      <c r="AB392" s="260" t="s">
        <v>1848</v>
      </c>
      <c r="AC392" s="260" t="str">
        <f>CONCATENATE( tblNapomenaBudzetKorisnik[[#This Row],[Vrsta prihoda]], "-", tblNapomenaBudzetKorisnik[[#This Row],[Šifra budžetskog korisnika]])</f>
        <v>722511-0815052</v>
      </c>
      <c r="AE392" s="260" t="s">
        <v>383</v>
      </c>
      <c r="AF392" s="260" t="s">
        <v>1839</v>
      </c>
      <c r="AG392" s="274" t="s">
        <v>1849</v>
      </c>
      <c r="AH392" s="260" t="s">
        <v>300</v>
      </c>
      <c r="AI392" s="260" t="str">
        <f>CONCATENATE(  tblNapomenaOpstinaKorisnik[[#This Row],[Šifra opštine]], "-", tblNapomenaOpstinaKorisnik[[#This Row],[Šifra budžetske organizacije]])</f>
        <v>050-0050200</v>
      </c>
    </row>
    <row r="393" spans="25:35" x14ac:dyDescent="0.2">
      <c r="Y393" s="260" t="s">
        <v>979</v>
      </c>
      <c r="Z393" s="260" t="s">
        <v>1222</v>
      </c>
      <c r="AA393" s="260" t="s">
        <v>1273</v>
      </c>
      <c r="AB393" s="260" t="s">
        <v>1850</v>
      </c>
      <c r="AC393" s="260" t="str">
        <f>CONCATENATE( tblNapomenaBudzetKorisnik[[#This Row],[Vrsta prihoda]], "-", tblNapomenaBudzetKorisnik[[#This Row],[Šifra budžetskog korisnika]])</f>
        <v>722511-0815053</v>
      </c>
      <c r="AE393" s="260" t="s">
        <v>383</v>
      </c>
      <c r="AF393" s="260" t="s">
        <v>1839</v>
      </c>
      <c r="AG393" s="274" t="s">
        <v>1851</v>
      </c>
      <c r="AH393" s="260" t="s">
        <v>646</v>
      </c>
      <c r="AI393" s="260" t="str">
        <f>CONCATENATE(  tblNapomenaOpstinaKorisnik[[#This Row],[Šifra opštine]], "-", tblNapomenaOpstinaKorisnik[[#This Row],[Šifra budžetske organizacije]])</f>
        <v>050-0050210</v>
      </c>
    </row>
    <row r="394" spans="25:35" x14ac:dyDescent="0.2">
      <c r="Y394" s="260" t="s">
        <v>979</v>
      </c>
      <c r="Z394" s="260" t="s">
        <v>1222</v>
      </c>
      <c r="AA394" s="260" t="s">
        <v>874</v>
      </c>
      <c r="AB394" s="260" t="s">
        <v>1852</v>
      </c>
      <c r="AC394" s="260" t="str">
        <f>CONCATENATE( tblNapomenaBudzetKorisnik[[#This Row],[Vrsta prihoda]], "-", tblNapomenaBudzetKorisnik[[#This Row],[Šifra budžetskog korisnika]])</f>
        <v>722511-0815054</v>
      </c>
      <c r="AE394" s="260" t="s">
        <v>383</v>
      </c>
      <c r="AF394" s="260" t="s">
        <v>1839</v>
      </c>
      <c r="AG394" s="274" t="s">
        <v>1853</v>
      </c>
      <c r="AH394" s="260" t="s">
        <v>676</v>
      </c>
      <c r="AI394" s="260" t="str">
        <f>CONCATENATE(  tblNapomenaOpstinaKorisnik[[#This Row],[Šifra opštine]], "-", tblNapomenaOpstinaKorisnik[[#This Row],[Šifra budžetske organizacije]])</f>
        <v>050-0050300</v>
      </c>
    </row>
    <row r="395" spans="25:35" x14ac:dyDescent="0.2">
      <c r="Y395" s="260" t="s">
        <v>979</v>
      </c>
      <c r="Z395" s="260" t="s">
        <v>1222</v>
      </c>
      <c r="AA395" s="260" t="s">
        <v>880</v>
      </c>
      <c r="AB395" s="260" t="s">
        <v>1854</v>
      </c>
      <c r="AC395" s="260" t="str">
        <f>CONCATENATE( tblNapomenaBudzetKorisnik[[#This Row],[Vrsta prihoda]], "-", tblNapomenaBudzetKorisnik[[#This Row],[Šifra budžetskog korisnika]])</f>
        <v>722511-0815055</v>
      </c>
      <c r="AE395" s="260" t="s">
        <v>383</v>
      </c>
      <c r="AF395" s="260" t="s">
        <v>1839</v>
      </c>
      <c r="AG395" s="274" t="s">
        <v>1855</v>
      </c>
      <c r="AH395" s="260" t="s">
        <v>222</v>
      </c>
      <c r="AI395" s="260" t="str">
        <f>CONCATENATE(  tblNapomenaOpstinaKorisnik[[#This Row],[Šifra opštine]], "-", tblNapomenaOpstinaKorisnik[[#This Row],[Šifra budžetske organizacije]])</f>
        <v>050-0050301</v>
      </c>
    </row>
    <row r="396" spans="25:35" x14ac:dyDescent="0.2">
      <c r="Y396" s="260" t="s">
        <v>979</v>
      </c>
      <c r="Z396" s="260" t="s">
        <v>1222</v>
      </c>
      <c r="AA396" s="260" t="s">
        <v>885</v>
      </c>
      <c r="AB396" s="260" t="s">
        <v>1856</v>
      </c>
      <c r="AC396" s="260" t="str">
        <f>CONCATENATE( tblNapomenaBudzetKorisnik[[#This Row],[Vrsta prihoda]], "-", tblNapomenaBudzetKorisnik[[#This Row],[Šifra budžetskog korisnika]])</f>
        <v>722511-0815056</v>
      </c>
      <c r="AE396" s="260" t="s">
        <v>383</v>
      </c>
      <c r="AF396" s="260" t="s">
        <v>1839</v>
      </c>
      <c r="AG396" s="274" t="s">
        <v>1857</v>
      </c>
      <c r="AH396" s="260" t="s">
        <v>1858</v>
      </c>
      <c r="AI396" s="260" t="str">
        <f>CONCATENATE(  tblNapomenaOpstinaKorisnik[[#This Row],[Šifra opštine]], "-", tblNapomenaOpstinaKorisnik[[#This Row],[Šifra budžetske organizacije]])</f>
        <v>050-0050500</v>
      </c>
    </row>
    <row r="397" spans="25:35" x14ac:dyDescent="0.2">
      <c r="Y397" s="260" t="s">
        <v>979</v>
      </c>
      <c r="Z397" s="260" t="s">
        <v>1222</v>
      </c>
      <c r="AA397" s="260" t="s">
        <v>891</v>
      </c>
      <c r="AB397" s="260" t="s">
        <v>1859</v>
      </c>
      <c r="AC397" s="260" t="str">
        <f>CONCATENATE( tblNapomenaBudzetKorisnik[[#This Row],[Vrsta prihoda]], "-", tblNapomenaBudzetKorisnik[[#This Row],[Šifra budžetskog korisnika]])</f>
        <v>722511-0815057</v>
      </c>
      <c r="AE397" s="260" t="s">
        <v>383</v>
      </c>
      <c r="AF397" s="260" t="s">
        <v>1839</v>
      </c>
      <c r="AG397" s="274" t="s">
        <v>1768</v>
      </c>
      <c r="AH397" s="260" t="s">
        <v>1860</v>
      </c>
      <c r="AI397" s="260" t="str">
        <f>CONCATENATE(  tblNapomenaOpstinaKorisnik[[#This Row],[Šifra opštine]], "-", tblNapomenaOpstinaKorisnik[[#This Row],[Šifra budžetske organizacije]])</f>
        <v>050-0815024</v>
      </c>
    </row>
    <row r="398" spans="25:35" x14ac:dyDescent="0.2">
      <c r="Y398" s="260" t="s">
        <v>979</v>
      </c>
      <c r="Z398" s="260" t="s">
        <v>1222</v>
      </c>
      <c r="AA398" s="260" t="s">
        <v>897</v>
      </c>
      <c r="AB398" s="260" t="s">
        <v>1861</v>
      </c>
      <c r="AC398" s="260" t="str">
        <f>CONCATENATE( tblNapomenaBudzetKorisnik[[#This Row],[Vrsta prihoda]], "-", tblNapomenaBudzetKorisnik[[#This Row],[Šifra budžetskog korisnika]])</f>
        <v>722511-0815059</v>
      </c>
      <c r="AE398" s="260" t="s">
        <v>383</v>
      </c>
      <c r="AF398" s="260" t="s">
        <v>1839</v>
      </c>
      <c r="AG398" s="274" t="s">
        <v>1249</v>
      </c>
      <c r="AH398" s="260" t="s">
        <v>1862</v>
      </c>
      <c r="AI398" s="260" t="str">
        <f>CONCATENATE(  tblNapomenaOpstinaKorisnik[[#This Row],[Šifra opštine]], "-", tblNapomenaOpstinaKorisnik[[#This Row],[Šifra budžetske organizacije]])</f>
        <v>050-0818062</v>
      </c>
    </row>
    <row r="399" spans="25:35" x14ac:dyDescent="0.2">
      <c r="Y399" s="260" t="s">
        <v>979</v>
      </c>
      <c r="Z399" s="260" t="s">
        <v>1222</v>
      </c>
      <c r="AA399" s="260" t="s">
        <v>1863</v>
      </c>
      <c r="AB399" s="260" t="s">
        <v>1864</v>
      </c>
      <c r="AC399" s="260" t="str">
        <f>CONCATENATE( tblNapomenaBudzetKorisnik[[#This Row],[Vrsta prihoda]], "-", tblNapomenaBudzetKorisnik[[#This Row],[Šifra budžetskog korisnika]])</f>
        <v>722511-0815060</v>
      </c>
      <c r="AE399" s="260" t="s">
        <v>383</v>
      </c>
      <c r="AF399" s="260" t="s">
        <v>1839</v>
      </c>
      <c r="AG399" s="274" t="s">
        <v>171</v>
      </c>
      <c r="AH399" s="260" t="s">
        <v>172</v>
      </c>
      <c r="AI399" s="260" t="str">
        <f>CONCATENATE(  tblNapomenaOpstinaKorisnik[[#This Row],[Šifra opštine]], "-", tblNapomenaOpstinaKorisnik[[#This Row],[Šifra budžetske organizacije]])</f>
        <v>050-9999999</v>
      </c>
    </row>
    <row r="400" spans="25:35" x14ac:dyDescent="0.2">
      <c r="Y400" s="260" t="s">
        <v>979</v>
      </c>
      <c r="Z400" s="260" t="s">
        <v>1222</v>
      </c>
      <c r="AA400" s="260" t="s">
        <v>1865</v>
      </c>
      <c r="AB400" s="260" t="s">
        <v>1866</v>
      </c>
      <c r="AC400" s="260" t="str">
        <f>CONCATENATE( tblNapomenaBudzetKorisnik[[#This Row],[Vrsta prihoda]], "-", tblNapomenaBudzetKorisnik[[#This Row],[Šifra budžetskog korisnika]])</f>
        <v>722511-0815061</v>
      </c>
      <c r="AE400" s="260" t="s">
        <v>412</v>
      </c>
      <c r="AF400" s="260" t="s">
        <v>1867</v>
      </c>
      <c r="AG400" s="274" t="s">
        <v>1868</v>
      </c>
      <c r="AH400" s="260" t="s">
        <v>176</v>
      </c>
      <c r="AI400" s="260" t="str">
        <f>CONCATENATE(  tblNapomenaOpstinaKorisnik[[#This Row],[Šifra opštine]], "-", tblNapomenaOpstinaKorisnik[[#This Row],[Šifra budžetske organizacije]])</f>
        <v>053-0053110</v>
      </c>
    </row>
    <row r="401" spans="25:35" x14ac:dyDescent="0.2">
      <c r="Y401" s="260" t="s">
        <v>979</v>
      </c>
      <c r="Z401" s="260" t="s">
        <v>1222</v>
      </c>
      <c r="AA401" s="260" t="s">
        <v>1869</v>
      </c>
      <c r="AB401" s="260" t="s">
        <v>1870</v>
      </c>
      <c r="AC401" s="260" t="str">
        <f>CONCATENATE( tblNapomenaBudzetKorisnik[[#This Row],[Vrsta prihoda]], "-", tblNapomenaBudzetKorisnik[[#This Row],[Šifra budžetskog korisnika]])</f>
        <v>722511-0815062</v>
      </c>
      <c r="AE401" s="260" t="s">
        <v>412</v>
      </c>
      <c r="AF401" s="260" t="s">
        <v>1867</v>
      </c>
      <c r="AG401" s="274" t="s">
        <v>1871</v>
      </c>
      <c r="AH401" s="260" t="s">
        <v>1872</v>
      </c>
      <c r="AI401" s="260" t="str">
        <f>CONCATENATE(  tblNapomenaOpstinaKorisnik[[#This Row],[Šifra opštine]], "-", tblNapomenaOpstinaKorisnik[[#This Row],[Šifra budžetske organizacije]])</f>
        <v>053-0053111</v>
      </c>
    </row>
    <row r="402" spans="25:35" x14ac:dyDescent="0.2">
      <c r="Y402" s="260" t="s">
        <v>979</v>
      </c>
      <c r="Z402" s="260" t="s">
        <v>1222</v>
      </c>
      <c r="AA402" s="260" t="s">
        <v>1873</v>
      </c>
      <c r="AB402" s="260" t="s">
        <v>1874</v>
      </c>
      <c r="AC402" s="260" t="str">
        <f>CONCATENATE( tblNapomenaBudzetKorisnik[[#This Row],[Vrsta prihoda]], "-", tblNapomenaBudzetKorisnik[[#This Row],[Šifra budžetskog korisnika]])</f>
        <v>722511-0815063</v>
      </c>
      <c r="AE402" s="260" t="s">
        <v>412</v>
      </c>
      <c r="AF402" s="260" t="s">
        <v>1867</v>
      </c>
      <c r="AG402" s="274" t="s">
        <v>1875</v>
      </c>
      <c r="AH402" s="260" t="s">
        <v>191</v>
      </c>
      <c r="AI402" s="260" t="str">
        <f>CONCATENATE(  tblNapomenaOpstinaKorisnik[[#This Row],[Šifra opštine]], "-", tblNapomenaOpstinaKorisnik[[#This Row],[Šifra budžetske organizacije]])</f>
        <v>053-0053120</v>
      </c>
    </row>
    <row r="403" spans="25:35" x14ac:dyDescent="0.2">
      <c r="Y403" s="260" t="s">
        <v>979</v>
      </c>
      <c r="Z403" s="260" t="s">
        <v>1222</v>
      </c>
      <c r="AA403" s="260" t="s">
        <v>1876</v>
      </c>
      <c r="AB403" s="260" t="s">
        <v>1877</v>
      </c>
      <c r="AC403" s="260" t="str">
        <f>CONCATENATE( tblNapomenaBudzetKorisnik[[#This Row],[Vrsta prihoda]], "-", tblNapomenaBudzetKorisnik[[#This Row],[Šifra budžetskog korisnika]])</f>
        <v>722511-0815064</v>
      </c>
      <c r="AE403" s="260" t="s">
        <v>412</v>
      </c>
      <c r="AF403" s="260" t="s">
        <v>1867</v>
      </c>
      <c r="AG403" s="274" t="s">
        <v>1878</v>
      </c>
      <c r="AH403" s="260" t="s">
        <v>1879</v>
      </c>
      <c r="AI403" s="260" t="str">
        <f>CONCATENATE(  tblNapomenaOpstinaKorisnik[[#This Row],[Šifra opštine]], "-", tblNapomenaOpstinaKorisnik[[#This Row],[Šifra budžetske organizacije]])</f>
        <v>053-0053121</v>
      </c>
    </row>
    <row r="404" spans="25:35" x14ac:dyDescent="0.2">
      <c r="Y404" s="260" t="s">
        <v>979</v>
      </c>
      <c r="Z404" s="260" t="s">
        <v>1222</v>
      </c>
      <c r="AA404" s="260" t="s">
        <v>1880</v>
      </c>
      <c r="AB404" s="260" t="s">
        <v>1881</v>
      </c>
      <c r="AC404" s="260" t="str">
        <f>CONCATENATE( tblNapomenaBudzetKorisnik[[#This Row],[Vrsta prihoda]], "-", tblNapomenaBudzetKorisnik[[#This Row],[Šifra budžetskog korisnika]])</f>
        <v>722511-0815065</v>
      </c>
      <c r="AE404" s="260" t="s">
        <v>412</v>
      </c>
      <c r="AF404" s="260" t="s">
        <v>1867</v>
      </c>
      <c r="AG404" s="274" t="s">
        <v>1882</v>
      </c>
      <c r="AH404" s="260" t="s">
        <v>222</v>
      </c>
      <c r="AI404" s="260" t="str">
        <f>CONCATENATE(  tblNapomenaOpstinaKorisnik[[#This Row],[Šifra opštine]], "-", tblNapomenaOpstinaKorisnik[[#This Row],[Šifra budžetske organizacije]])</f>
        <v>053-0053130</v>
      </c>
    </row>
    <row r="405" spans="25:35" x14ac:dyDescent="0.2">
      <c r="Y405" s="260" t="s">
        <v>979</v>
      </c>
      <c r="Z405" s="260" t="s">
        <v>1222</v>
      </c>
      <c r="AA405" s="260" t="s">
        <v>364</v>
      </c>
      <c r="AB405" s="260" t="s">
        <v>1883</v>
      </c>
      <c r="AC405" s="260" t="str">
        <f>CONCATENATE( tblNapomenaBudzetKorisnik[[#This Row],[Vrsta prihoda]], "-", tblNapomenaBudzetKorisnik[[#This Row],[Šifra budžetskog korisnika]])</f>
        <v>722511-0815066</v>
      </c>
      <c r="AE405" s="260" t="s">
        <v>412</v>
      </c>
      <c r="AF405" s="260" t="s">
        <v>1867</v>
      </c>
      <c r="AG405" s="274" t="s">
        <v>1884</v>
      </c>
      <c r="AH405" s="260" t="s">
        <v>238</v>
      </c>
      <c r="AI405" s="260" t="str">
        <f>CONCATENATE(  tblNapomenaOpstinaKorisnik[[#This Row],[Šifra opštine]], "-", tblNapomenaOpstinaKorisnik[[#This Row],[Šifra budžetske organizacije]])</f>
        <v>053-0053140</v>
      </c>
    </row>
    <row r="406" spans="25:35" x14ac:dyDescent="0.2">
      <c r="Y406" s="260" t="s">
        <v>979</v>
      </c>
      <c r="Z406" s="260" t="s">
        <v>1222</v>
      </c>
      <c r="AA406" s="260" t="s">
        <v>1324</v>
      </c>
      <c r="AB406" s="260" t="s">
        <v>1885</v>
      </c>
      <c r="AC406" s="260" t="str">
        <f>CONCATENATE( tblNapomenaBudzetKorisnik[[#This Row],[Vrsta prihoda]], "-", tblNapomenaBudzetKorisnik[[#This Row],[Šifra budžetskog korisnika]])</f>
        <v>722511-0815067</v>
      </c>
      <c r="AE406" s="260" t="s">
        <v>412</v>
      </c>
      <c r="AF406" s="260" t="s">
        <v>1867</v>
      </c>
      <c r="AG406" s="274" t="s">
        <v>1886</v>
      </c>
      <c r="AH406" s="260" t="s">
        <v>253</v>
      </c>
      <c r="AI406" s="260" t="str">
        <f>CONCATENATE(  tblNapomenaOpstinaKorisnik[[#This Row],[Šifra opštine]], "-", tblNapomenaOpstinaKorisnik[[#This Row],[Šifra budžetske organizacije]])</f>
        <v>053-0053150</v>
      </c>
    </row>
    <row r="407" spans="25:35" x14ac:dyDescent="0.2">
      <c r="Y407" s="260" t="s">
        <v>979</v>
      </c>
      <c r="Z407" s="260" t="s">
        <v>1222</v>
      </c>
      <c r="AA407" s="260" t="s">
        <v>1887</v>
      </c>
      <c r="AB407" s="260" t="s">
        <v>1888</v>
      </c>
      <c r="AC407" s="260" t="str">
        <f>CONCATENATE( tblNapomenaBudzetKorisnik[[#This Row],[Vrsta prihoda]], "-", tblNapomenaBudzetKorisnik[[#This Row],[Šifra budžetskog korisnika]])</f>
        <v>722511-0815068</v>
      </c>
      <c r="AE407" s="260" t="s">
        <v>412</v>
      </c>
      <c r="AF407" s="260" t="s">
        <v>1867</v>
      </c>
      <c r="AG407" s="274" t="s">
        <v>1889</v>
      </c>
      <c r="AH407" s="260" t="s">
        <v>1245</v>
      </c>
      <c r="AI407" s="260" t="str">
        <f>CONCATENATE(  tblNapomenaOpstinaKorisnik[[#This Row],[Šifra opštine]], "-", tblNapomenaOpstinaKorisnik[[#This Row],[Šifra budžetske organizacije]])</f>
        <v>053-0053160</v>
      </c>
    </row>
    <row r="408" spans="25:35" x14ac:dyDescent="0.2">
      <c r="Y408" s="260" t="s">
        <v>979</v>
      </c>
      <c r="Z408" s="260" t="s">
        <v>1222</v>
      </c>
      <c r="AA408" s="260" t="s">
        <v>1890</v>
      </c>
      <c r="AB408" s="260" t="s">
        <v>1891</v>
      </c>
      <c r="AC408" s="260" t="str">
        <f>CONCATENATE( tblNapomenaBudzetKorisnik[[#This Row],[Vrsta prihoda]], "-", tblNapomenaBudzetKorisnik[[#This Row],[Šifra budžetskog korisnika]])</f>
        <v>722511-0815069</v>
      </c>
      <c r="AE408" s="260" t="s">
        <v>412</v>
      </c>
      <c r="AF408" s="260" t="s">
        <v>1867</v>
      </c>
      <c r="AG408" s="274" t="s">
        <v>1892</v>
      </c>
      <c r="AH408" s="260" t="s">
        <v>1397</v>
      </c>
      <c r="AI408" s="260" t="str">
        <f>CONCATENATE(  tblNapomenaOpstinaKorisnik[[#This Row],[Šifra opštine]], "-", tblNapomenaOpstinaKorisnik[[#This Row],[Šifra budžetske organizacije]])</f>
        <v>053-0053220</v>
      </c>
    </row>
    <row r="409" spans="25:35" x14ac:dyDescent="0.2">
      <c r="Y409" s="260" t="s">
        <v>979</v>
      </c>
      <c r="Z409" s="260" t="s">
        <v>1222</v>
      </c>
      <c r="AA409" s="260" t="s">
        <v>1893</v>
      </c>
      <c r="AB409" s="260" t="s">
        <v>1894</v>
      </c>
      <c r="AC409" s="260" t="str">
        <f>CONCATENATE( tblNapomenaBudzetKorisnik[[#This Row],[Vrsta prihoda]], "-", tblNapomenaBudzetKorisnik[[#This Row],[Šifra budžetskog korisnika]])</f>
        <v>722511-0815070</v>
      </c>
      <c r="AE409" s="260" t="s">
        <v>412</v>
      </c>
      <c r="AF409" s="260" t="s">
        <v>1867</v>
      </c>
      <c r="AG409" s="274" t="s">
        <v>1895</v>
      </c>
      <c r="AH409" s="260" t="s">
        <v>676</v>
      </c>
      <c r="AI409" s="260" t="str">
        <f>CONCATENATE(  tblNapomenaOpstinaKorisnik[[#This Row],[Šifra opštine]], "-", tblNapomenaOpstinaKorisnik[[#This Row],[Šifra budžetske organizacije]])</f>
        <v>053-0053300</v>
      </c>
    </row>
    <row r="410" spans="25:35" x14ac:dyDescent="0.2">
      <c r="Y410" s="260" t="s">
        <v>979</v>
      </c>
      <c r="Z410" s="260" t="s">
        <v>1222</v>
      </c>
      <c r="AA410" s="260" t="s">
        <v>1896</v>
      </c>
      <c r="AB410" s="260" t="s">
        <v>1897</v>
      </c>
      <c r="AC410" s="260" t="str">
        <f>CONCATENATE( tblNapomenaBudzetKorisnik[[#This Row],[Vrsta prihoda]], "-", tblNapomenaBudzetKorisnik[[#This Row],[Šifra budžetskog korisnika]])</f>
        <v>722511-0815071</v>
      </c>
      <c r="AE410" s="260" t="s">
        <v>412</v>
      </c>
      <c r="AF410" s="260" t="s">
        <v>1867</v>
      </c>
      <c r="AG410" s="274" t="s">
        <v>1898</v>
      </c>
      <c r="AH410" s="260" t="s">
        <v>1899</v>
      </c>
      <c r="AI410" s="260" t="str">
        <f>CONCATENATE(  tblNapomenaOpstinaKorisnik[[#This Row],[Šifra opštine]], "-", tblNapomenaOpstinaKorisnik[[#This Row],[Šifra budžetske organizacije]])</f>
        <v>053-0053400</v>
      </c>
    </row>
    <row r="411" spans="25:35" x14ac:dyDescent="0.2">
      <c r="Y411" s="260" t="s">
        <v>979</v>
      </c>
      <c r="Z411" s="260" t="s">
        <v>1222</v>
      </c>
      <c r="AA411" s="260" t="s">
        <v>1900</v>
      </c>
      <c r="AB411" s="260" t="s">
        <v>1901</v>
      </c>
      <c r="AC411" s="260" t="str">
        <f>CONCATENATE( tblNapomenaBudzetKorisnik[[#This Row],[Vrsta prihoda]], "-", tblNapomenaBudzetKorisnik[[#This Row],[Šifra budžetskog korisnika]])</f>
        <v>722511-0815072</v>
      </c>
      <c r="AE411" s="260" t="s">
        <v>412</v>
      </c>
      <c r="AF411" s="260" t="s">
        <v>1867</v>
      </c>
      <c r="AG411" s="274" t="s">
        <v>1751</v>
      </c>
      <c r="AH411" s="260" t="s">
        <v>1902</v>
      </c>
      <c r="AI411" s="260" t="str">
        <f>CONCATENATE(  tblNapomenaOpstinaKorisnik[[#This Row],[Šifra opštine]], "-", tblNapomenaOpstinaKorisnik[[#This Row],[Šifra budžetske organizacije]])</f>
        <v>053-0815019</v>
      </c>
    </row>
    <row r="412" spans="25:35" x14ac:dyDescent="0.2">
      <c r="Y412" s="260" t="s">
        <v>979</v>
      </c>
      <c r="Z412" s="260" t="s">
        <v>1222</v>
      </c>
      <c r="AA412" s="260" t="s">
        <v>1903</v>
      </c>
      <c r="AB412" s="260" t="s">
        <v>1904</v>
      </c>
      <c r="AC412" s="260" t="str">
        <f>CONCATENATE( tblNapomenaBudzetKorisnik[[#This Row],[Vrsta prihoda]], "-", tblNapomenaBudzetKorisnik[[#This Row],[Šifra budžetskog korisnika]])</f>
        <v>722511-0815073</v>
      </c>
      <c r="AE412" s="260" t="s">
        <v>412</v>
      </c>
      <c r="AF412" s="260" t="s">
        <v>1867</v>
      </c>
      <c r="AG412" s="274" t="s">
        <v>1905</v>
      </c>
      <c r="AH412" s="260" t="s">
        <v>904</v>
      </c>
      <c r="AI412" s="260" t="str">
        <f>CONCATENATE(  tblNapomenaOpstinaKorisnik[[#This Row],[Šifra opštine]], "-", tblNapomenaOpstinaKorisnik[[#This Row],[Šifra budžetske organizacije]])</f>
        <v>053-0818051</v>
      </c>
    </row>
    <row r="413" spans="25:35" x14ac:dyDescent="0.2">
      <c r="Y413" s="260" t="s">
        <v>979</v>
      </c>
      <c r="Z413" s="260" t="s">
        <v>1222</v>
      </c>
      <c r="AA413" s="260" t="s">
        <v>1906</v>
      </c>
      <c r="AB413" s="260" t="s">
        <v>1907</v>
      </c>
      <c r="AC413" s="260" t="str">
        <f>CONCATENATE( tblNapomenaBudzetKorisnik[[#This Row],[Vrsta prihoda]], "-", tblNapomenaBudzetKorisnik[[#This Row],[Šifra budžetskog korisnika]])</f>
        <v>722511-0815074</v>
      </c>
      <c r="AE413" s="260" t="s">
        <v>412</v>
      </c>
      <c r="AF413" s="260" t="s">
        <v>1867</v>
      </c>
      <c r="AG413" s="274" t="s">
        <v>171</v>
      </c>
      <c r="AH413" s="260" t="s">
        <v>172</v>
      </c>
      <c r="AI413" s="260" t="str">
        <f>CONCATENATE(  tblNapomenaOpstinaKorisnik[[#This Row],[Šifra opštine]], "-", tblNapomenaOpstinaKorisnik[[#This Row],[Šifra budžetske organizacije]])</f>
        <v>053-9999999</v>
      </c>
    </row>
    <row r="414" spans="25:35" x14ac:dyDescent="0.2">
      <c r="Y414" s="260" t="s">
        <v>979</v>
      </c>
      <c r="Z414" s="260" t="s">
        <v>1222</v>
      </c>
      <c r="AA414" s="260" t="s">
        <v>1908</v>
      </c>
      <c r="AB414" s="260" t="s">
        <v>1909</v>
      </c>
      <c r="AC414" s="260" t="str">
        <f>CONCATENATE( tblNapomenaBudzetKorisnik[[#This Row],[Vrsta prihoda]], "-", tblNapomenaBudzetKorisnik[[#This Row],[Šifra budžetskog korisnika]])</f>
        <v>722511-0815075</v>
      </c>
      <c r="AE414" s="260" t="s">
        <v>671</v>
      </c>
      <c r="AF414" s="260" t="s">
        <v>1910</v>
      </c>
      <c r="AG414" s="274" t="s">
        <v>1911</v>
      </c>
      <c r="AH414" s="260" t="s">
        <v>176</v>
      </c>
      <c r="AI414" s="260" t="str">
        <f>CONCATENATE(  tblNapomenaOpstinaKorisnik[[#This Row],[Šifra opštine]], "-", tblNapomenaOpstinaKorisnik[[#This Row],[Šifra budžetske organizacije]])</f>
        <v>055-0055110</v>
      </c>
    </row>
    <row r="415" spans="25:35" x14ac:dyDescent="0.2">
      <c r="Y415" s="260" t="s">
        <v>979</v>
      </c>
      <c r="Z415" s="260" t="s">
        <v>1222</v>
      </c>
      <c r="AA415" s="260" t="s">
        <v>1359</v>
      </c>
      <c r="AB415" s="260" t="s">
        <v>1912</v>
      </c>
      <c r="AC415" s="260" t="str">
        <f>CONCATENATE( tblNapomenaBudzetKorisnik[[#This Row],[Vrsta prihoda]], "-", tblNapomenaBudzetKorisnik[[#This Row],[Šifra budžetskog korisnika]])</f>
        <v>722511-0815076</v>
      </c>
      <c r="AE415" s="260" t="s">
        <v>671</v>
      </c>
      <c r="AF415" s="260" t="s">
        <v>1910</v>
      </c>
      <c r="AG415" s="274" t="s">
        <v>1913</v>
      </c>
      <c r="AH415" s="260" t="s">
        <v>931</v>
      </c>
      <c r="AI415" s="260" t="str">
        <f>CONCATENATE(  tblNapomenaOpstinaKorisnik[[#This Row],[Šifra opštine]], "-", tblNapomenaOpstinaKorisnik[[#This Row],[Šifra budžetske organizacije]])</f>
        <v>055-0055130</v>
      </c>
    </row>
    <row r="416" spans="25:35" x14ac:dyDescent="0.2">
      <c r="Y416" s="260" t="s">
        <v>979</v>
      </c>
      <c r="Z416" s="260" t="s">
        <v>1222</v>
      </c>
      <c r="AA416" s="260" t="s">
        <v>1616</v>
      </c>
      <c r="AB416" s="260" t="s">
        <v>1914</v>
      </c>
      <c r="AC416" s="260" t="str">
        <f>CONCATENATE( tblNapomenaBudzetKorisnik[[#This Row],[Vrsta prihoda]], "-", tblNapomenaBudzetKorisnik[[#This Row],[Šifra budžetskog korisnika]])</f>
        <v>722511-0815077</v>
      </c>
      <c r="AE416" s="260" t="s">
        <v>671</v>
      </c>
      <c r="AF416" s="260" t="s">
        <v>1910</v>
      </c>
      <c r="AG416" s="274" t="s">
        <v>1915</v>
      </c>
      <c r="AH416" s="260" t="s">
        <v>277</v>
      </c>
      <c r="AI416" s="260" t="str">
        <f>CONCATENATE(  tblNapomenaOpstinaKorisnik[[#This Row],[Šifra opštine]], "-", tblNapomenaOpstinaKorisnik[[#This Row],[Šifra budžetske organizacije]])</f>
        <v>055-0055190</v>
      </c>
    </row>
    <row r="417" spans="25:35" x14ac:dyDescent="0.2">
      <c r="Y417" s="260" t="s">
        <v>979</v>
      </c>
      <c r="Z417" s="260" t="s">
        <v>1222</v>
      </c>
      <c r="AA417" s="260" t="s">
        <v>1662</v>
      </c>
      <c r="AB417" s="260" t="s">
        <v>1916</v>
      </c>
      <c r="AC417" s="260" t="str">
        <f>CONCATENATE( tblNapomenaBudzetKorisnik[[#This Row],[Vrsta prihoda]], "-", tblNapomenaBudzetKorisnik[[#This Row],[Šifra budžetskog korisnika]])</f>
        <v>722511-0815080</v>
      </c>
      <c r="AE417" s="260" t="s">
        <v>671</v>
      </c>
      <c r="AF417" s="260" t="s">
        <v>1910</v>
      </c>
      <c r="AG417" s="274" t="s">
        <v>171</v>
      </c>
      <c r="AH417" s="260" t="s">
        <v>172</v>
      </c>
      <c r="AI417" s="260" t="str">
        <f>CONCATENATE(  tblNapomenaOpstinaKorisnik[[#This Row],[Šifra opštine]], "-", tblNapomenaOpstinaKorisnik[[#This Row],[Šifra budžetske organizacije]])</f>
        <v>055-9999999</v>
      </c>
    </row>
    <row r="418" spans="25:35" x14ac:dyDescent="0.2">
      <c r="Y418" s="260" t="s">
        <v>979</v>
      </c>
      <c r="Z418" s="260" t="s">
        <v>1222</v>
      </c>
      <c r="AA418" s="260" t="s">
        <v>1917</v>
      </c>
      <c r="AB418" s="260" t="s">
        <v>1918</v>
      </c>
      <c r="AC418" s="260" t="str">
        <f>CONCATENATE( tblNapomenaBudzetKorisnik[[#This Row],[Vrsta prihoda]], "-", tblNapomenaBudzetKorisnik[[#This Row],[Šifra budžetskog korisnika]])</f>
        <v>722511-0815081</v>
      </c>
      <c r="AE418" s="260" t="s">
        <v>401</v>
      </c>
      <c r="AF418" s="260" t="s">
        <v>1919</v>
      </c>
      <c r="AG418" s="274" t="s">
        <v>1920</v>
      </c>
      <c r="AH418" s="260" t="s">
        <v>1063</v>
      </c>
      <c r="AI418" s="260" t="str">
        <f>CONCATENATE(  tblNapomenaOpstinaKorisnik[[#This Row],[Šifra opštine]], "-", tblNapomenaOpstinaKorisnik[[#This Row],[Šifra budžetske organizacije]])</f>
        <v>056-0056120</v>
      </c>
    </row>
    <row r="419" spans="25:35" x14ac:dyDescent="0.2">
      <c r="Y419" s="260" t="s">
        <v>979</v>
      </c>
      <c r="Z419" s="260" t="s">
        <v>1222</v>
      </c>
      <c r="AA419" s="260" t="s">
        <v>971</v>
      </c>
      <c r="AB419" s="260" t="s">
        <v>1921</v>
      </c>
      <c r="AC419" s="260" t="str">
        <f>CONCATENATE( tblNapomenaBudzetKorisnik[[#This Row],[Vrsta prihoda]], "-", tblNapomenaBudzetKorisnik[[#This Row],[Šifra budžetskog korisnika]])</f>
        <v>722511-0815083</v>
      </c>
      <c r="AE419" s="260" t="s">
        <v>401</v>
      </c>
      <c r="AF419" s="260" t="s">
        <v>1919</v>
      </c>
      <c r="AG419" s="274" t="s">
        <v>1922</v>
      </c>
      <c r="AH419" s="260" t="s">
        <v>1059</v>
      </c>
      <c r="AI419" s="260" t="str">
        <f>CONCATENATE(  tblNapomenaOpstinaKorisnik[[#This Row],[Šifra opštine]], "-", tblNapomenaOpstinaKorisnik[[#This Row],[Šifra budžetske organizacije]])</f>
        <v>056-0056121</v>
      </c>
    </row>
    <row r="420" spans="25:35" x14ac:dyDescent="0.2">
      <c r="Y420" s="260" t="s">
        <v>979</v>
      </c>
      <c r="Z420" s="260" t="s">
        <v>1222</v>
      </c>
      <c r="AA420" s="260" t="s">
        <v>1923</v>
      </c>
      <c r="AB420" s="260" t="s">
        <v>1924</v>
      </c>
      <c r="AC420" s="260" t="str">
        <f>CONCATENATE( tblNapomenaBudzetKorisnik[[#This Row],[Vrsta prihoda]], "-", tblNapomenaBudzetKorisnik[[#This Row],[Šifra budžetskog korisnika]])</f>
        <v>722511-0815084</v>
      </c>
      <c r="AE420" s="260" t="s">
        <v>401</v>
      </c>
      <c r="AF420" s="260" t="s">
        <v>1919</v>
      </c>
      <c r="AG420" s="274" t="s">
        <v>1925</v>
      </c>
      <c r="AH420" s="260" t="s">
        <v>1926</v>
      </c>
      <c r="AI420" s="260" t="str">
        <f>CONCATENATE(  tblNapomenaOpstinaKorisnik[[#This Row],[Šifra opštine]], "-", tblNapomenaOpstinaKorisnik[[#This Row],[Šifra budžetske organizacije]])</f>
        <v>056-0056123</v>
      </c>
    </row>
    <row r="421" spans="25:35" x14ac:dyDescent="0.2">
      <c r="Y421" s="260" t="s">
        <v>979</v>
      </c>
      <c r="Z421" s="260" t="s">
        <v>1222</v>
      </c>
      <c r="AA421" s="260" t="s">
        <v>1927</v>
      </c>
      <c r="AB421" s="260" t="s">
        <v>1928</v>
      </c>
      <c r="AC421" s="260" t="str">
        <f>CONCATENATE( tblNapomenaBudzetKorisnik[[#This Row],[Vrsta prihoda]], "-", tblNapomenaBudzetKorisnik[[#This Row],[Šifra budžetskog korisnika]])</f>
        <v>722511-0815085</v>
      </c>
      <c r="AE421" s="260" t="s">
        <v>401</v>
      </c>
      <c r="AF421" s="260" t="s">
        <v>1919</v>
      </c>
      <c r="AG421" s="274" t="s">
        <v>1929</v>
      </c>
      <c r="AH421" s="260" t="s">
        <v>565</v>
      </c>
      <c r="AI421" s="260" t="str">
        <f>CONCATENATE(  tblNapomenaOpstinaKorisnik[[#This Row],[Šifra opštine]], "-", tblNapomenaOpstinaKorisnik[[#This Row],[Šifra budžetske organizacije]])</f>
        <v>056-0056124</v>
      </c>
    </row>
    <row r="422" spans="25:35" x14ac:dyDescent="0.2">
      <c r="Y422" s="260" t="s">
        <v>979</v>
      </c>
      <c r="Z422" s="260" t="s">
        <v>1222</v>
      </c>
      <c r="AA422" s="260" t="s">
        <v>1930</v>
      </c>
      <c r="AB422" s="260" t="s">
        <v>1931</v>
      </c>
      <c r="AC422" s="260" t="str">
        <f>CONCATENATE( tblNapomenaBudzetKorisnik[[#This Row],[Vrsta prihoda]], "-", tblNapomenaBudzetKorisnik[[#This Row],[Šifra budžetskog korisnika]])</f>
        <v>722511-0815086</v>
      </c>
      <c r="AE422" s="260" t="s">
        <v>401</v>
      </c>
      <c r="AF422" s="260" t="s">
        <v>1919</v>
      </c>
      <c r="AG422" s="274" t="s">
        <v>1932</v>
      </c>
      <c r="AH422" s="260" t="s">
        <v>222</v>
      </c>
      <c r="AI422" s="260" t="str">
        <f>CONCATENATE(  tblNapomenaOpstinaKorisnik[[#This Row],[Šifra opštine]], "-", tblNapomenaOpstinaKorisnik[[#This Row],[Šifra budžetske organizacije]])</f>
        <v>056-0056130</v>
      </c>
    </row>
    <row r="423" spans="25:35" x14ac:dyDescent="0.2">
      <c r="Y423" s="260" t="s">
        <v>979</v>
      </c>
      <c r="Z423" s="260" t="s">
        <v>1222</v>
      </c>
      <c r="AA423" s="260" t="s">
        <v>1933</v>
      </c>
      <c r="AB423" s="260" t="s">
        <v>1934</v>
      </c>
      <c r="AC423" s="260" t="str">
        <f>CONCATENATE( tblNapomenaBudzetKorisnik[[#This Row],[Vrsta prihoda]], "-", tblNapomenaBudzetKorisnik[[#This Row],[Šifra budžetskog korisnika]])</f>
        <v>722511-0815089</v>
      </c>
      <c r="AE423" s="260" t="s">
        <v>401</v>
      </c>
      <c r="AF423" s="260" t="s">
        <v>1919</v>
      </c>
      <c r="AG423" s="274" t="s">
        <v>1935</v>
      </c>
      <c r="AH423" s="260" t="s">
        <v>238</v>
      </c>
      <c r="AI423" s="260" t="str">
        <f>CONCATENATE(  tblNapomenaOpstinaKorisnik[[#This Row],[Šifra opštine]], "-", tblNapomenaOpstinaKorisnik[[#This Row],[Šifra budžetske organizacije]])</f>
        <v>056-0056140</v>
      </c>
    </row>
    <row r="424" spans="25:35" x14ac:dyDescent="0.2">
      <c r="Y424" s="260" t="s">
        <v>979</v>
      </c>
      <c r="Z424" s="260" t="s">
        <v>1222</v>
      </c>
      <c r="AA424" s="260" t="s">
        <v>1936</v>
      </c>
      <c r="AB424" s="260" t="s">
        <v>1937</v>
      </c>
      <c r="AC424" s="260" t="str">
        <f>CONCATENATE( tblNapomenaBudzetKorisnik[[#This Row],[Vrsta prihoda]], "-", tblNapomenaBudzetKorisnik[[#This Row],[Šifra budžetskog korisnika]])</f>
        <v>722511-0817001</v>
      </c>
      <c r="AE424" s="260" t="s">
        <v>401</v>
      </c>
      <c r="AF424" s="260" t="s">
        <v>1919</v>
      </c>
      <c r="AG424" s="274" t="s">
        <v>1938</v>
      </c>
      <c r="AH424" s="260" t="s">
        <v>253</v>
      </c>
      <c r="AI424" s="260" t="str">
        <f>CONCATENATE(  tblNapomenaOpstinaKorisnik[[#This Row],[Šifra opštine]], "-", tblNapomenaOpstinaKorisnik[[#This Row],[Šifra budžetske organizacije]])</f>
        <v>056-0056150</v>
      </c>
    </row>
    <row r="425" spans="25:35" x14ac:dyDescent="0.2">
      <c r="Y425" s="260" t="s">
        <v>979</v>
      </c>
      <c r="Z425" s="260" t="s">
        <v>1222</v>
      </c>
      <c r="AA425" s="260" t="s">
        <v>1939</v>
      </c>
      <c r="AB425" s="260" t="s">
        <v>1940</v>
      </c>
      <c r="AC425" s="260" t="str">
        <f>CONCATENATE( tblNapomenaBudzetKorisnik[[#This Row],[Vrsta prihoda]], "-", tblNapomenaBudzetKorisnik[[#This Row],[Šifra budžetskog korisnika]])</f>
        <v>722511-0818000</v>
      </c>
      <c r="AE425" s="260" t="s">
        <v>401</v>
      </c>
      <c r="AF425" s="260" t="s">
        <v>1919</v>
      </c>
      <c r="AG425" s="274" t="s">
        <v>1941</v>
      </c>
      <c r="AH425" s="260" t="s">
        <v>597</v>
      </c>
      <c r="AI425" s="260" t="str">
        <f>CONCATENATE(  tblNapomenaOpstinaKorisnik[[#This Row],[Šifra opštine]], "-", tblNapomenaOpstinaKorisnik[[#This Row],[Šifra budžetske organizacije]])</f>
        <v>056-0056160</v>
      </c>
    </row>
    <row r="426" spans="25:35" x14ac:dyDescent="0.2">
      <c r="Y426" s="260" t="s">
        <v>979</v>
      </c>
      <c r="Z426" s="260" t="s">
        <v>1222</v>
      </c>
      <c r="AA426" s="260" t="s">
        <v>1942</v>
      </c>
      <c r="AB426" s="260" t="s">
        <v>1943</v>
      </c>
      <c r="AC426" s="260" t="str">
        <f>CONCATENATE( tblNapomenaBudzetKorisnik[[#This Row],[Vrsta prihoda]], "-", tblNapomenaBudzetKorisnik[[#This Row],[Šifra budžetskog korisnika]])</f>
        <v>722511-0818001</v>
      </c>
      <c r="AE426" s="260" t="s">
        <v>401</v>
      </c>
      <c r="AF426" s="260" t="s">
        <v>1919</v>
      </c>
      <c r="AG426" s="274" t="s">
        <v>1944</v>
      </c>
      <c r="AH426" s="260" t="s">
        <v>1945</v>
      </c>
      <c r="AI426" s="260" t="str">
        <f>CONCATENATE(  tblNapomenaOpstinaKorisnik[[#This Row],[Šifra opštine]], "-", tblNapomenaOpstinaKorisnik[[#This Row],[Šifra budžetske organizacije]])</f>
        <v>056-0056170</v>
      </c>
    </row>
    <row r="427" spans="25:35" x14ac:dyDescent="0.2">
      <c r="Y427" s="260" t="s">
        <v>979</v>
      </c>
      <c r="Z427" s="260" t="s">
        <v>1222</v>
      </c>
      <c r="AA427" s="260" t="s">
        <v>1946</v>
      </c>
      <c r="AB427" s="260" t="s">
        <v>1947</v>
      </c>
      <c r="AC427" s="260" t="str">
        <f>CONCATENATE( tblNapomenaBudzetKorisnik[[#This Row],[Vrsta prihoda]], "-", tblNapomenaBudzetKorisnik[[#This Row],[Šifra budžetskog korisnika]])</f>
        <v>722511-0818002</v>
      </c>
      <c r="AE427" s="260" t="s">
        <v>401</v>
      </c>
      <c r="AF427" s="260" t="s">
        <v>1919</v>
      </c>
      <c r="AG427" s="274" t="s">
        <v>1948</v>
      </c>
      <c r="AH427" s="260" t="s">
        <v>1949</v>
      </c>
      <c r="AI427" s="260" t="str">
        <f>CONCATENATE(  tblNapomenaOpstinaKorisnik[[#This Row],[Šifra opštine]], "-", tblNapomenaOpstinaKorisnik[[#This Row],[Šifra budžetske organizacije]])</f>
        <v>056-0056180</v>
      </c>
    </row>
    <row r="428" spans="25:35" x14ac:dyDescent="0.2">
      <c r="Y428" s="260" t="s">
        <v>979</v>
      </c>
      <c r="Z428" s="260" t="s">
        <v>1222</v>
      </c>
      <c r="AA428" s="260" t="s">
        <v>1950</v>
      </c>
      <c r="AB428" s="260" t="s">
        <v>1951</v>
      </c>
      <c r="AC428" s="260" t="str">
        <f>CONCATENATE( tblNapomenaBudzetKorisnik[[#This Row],[Vrsta prihoda]], "-", tblNapomenaBudzetKorisnik[[#This Row],[Šifra budžetskog korisnika]])</f>
        <v>722511-0818003</v>
      </c>
      <c r="AE428" s="260" t="s">
        <v>401</v>
      </c>
      <c r="AF428" s="260" t="s">
        <v>1919</v>
      </c>
      <c r="AG428" s="274" t="s">
        <v>1952</v>
      </c>
      <c r="AH428" s="260" t="s">
        <v>277</v>
      </c>
      <c r="AI428" s="260" t="str">
        <f>CONCATENATE(  tblNapomenaOpstinaKorisnik[[#This Row],[Šifra opštine]], "-", tblNapomenaOpstinaKorisnik[[#This Row],[Šifra budžetske organizacije]])</f>
        <v>056-0056190</v>
      </c>
    </row>
    <row r="429" spans="25:35" x14ac:dyDescent="0.2">
      <c r="Y429" s="260" t="s">
        <v>979</v>
      </c>
      <c r="Z429" s="260" t="s">
        <v>1222</v>
      </c>
      <c r="AA429" s="260" t="s">
        <v>1140</v>
      </c>
      <c r="AB429" s="260" t="s">
        <v>1953</v>
      </c>
      <c r="AC429" s="260" t="str">
        <f>CONCATENATE( tblNapomenaBudzetKorisnik[[#This Row],[Vrsta prihoda]], "-", tblNapomenaBudzetKorisnik[[#This Row],[Šifra budžetskog korisnika]])</f>
        <v>722511-0818004</v>
      </c>
      <c r="AE429" s="260" t="s">
        <v>401</v>
      </c>
      <c r="AF429" s="260" t="s">
        <v>1919</v>
      </c>
      <c r="AG429" s="274" t="s">
        <v>1954</v>
      </c>
      <c r="AH429" s="260" t="s">
        <v>300</v>
      </c>
      <c r="AI429" s="260" t="str">
        <f>CONCATENATE(  tblNapomenaOpstinaKorisnik[[#This Row],[Šifra opštine]], "-", tblNapomenaOpstinaKorisnik[[#This Row],[Šifra budžetske organizacije]])</f>
        <v>056-0056200</v>
      </c>
    </row>
    <row r="430" spans="25:35" x14ac:dyDescent="0.2">
      <c r="Y430" s="260" t="s">
        <v>979</v>
      </c>
      <c r="Z430" s="260" t="s">
        <v>1222</v>
      </c>
      <c r="AA430" s="260" t="s">
        <v>1955</v>
      </c>
      <c r="AB430" s="260" t="s">
        <v>1956</v>
      </c>
      <c r="AC430" s="260" t="str">
        <f>CONCATENATE( tblNapomenaBudzetKorisnik[[#This Row],[Vrsta prihoda]], "-", tblNapomenaBudzetKorisnik[[#This Row],[Šifra budžetskog korisnika]])</f>
        <v>722511-0818007</v>
      </c>
      <c r="AE430" s="260" t="s">
        <v>401</v>
      </c>
      <c r="AF430" s="260" t="s">
        <v>1919</v>
      </c>
      <c r="AG430" s="274" t="s">
        <v>1957</v>
      </c>
      <c r="AH430" s="260" t="s">
        <v>654</v>
      </c>
      <c r="AI430" s="260" t="str">
        <f>CONCATENATE(  tblNapomenaOpstinaKorisnik[[#This Row],[Šifra opštine]], "-", tblNapomenaOpstinaKorisnik[[#This Row],[Šifra budžetske organizacije]])</f>
        <v>056-0056220</v>
      </c>
    </row>
    <row r="431" spans="25:35" x14ac:dyDescent="0.2">
      <c r="Y431" s="260" t="s">
        <v>979</v>
      </c>
      <c r="Z431" s="260" t="s">
        <v>1222</v>
      </c>
      <c r="AA431" s="260" t="s">
        <v>1958</v>
      </c>
      <c r="AB431" s="260" t="s">
        <v>1959</v>
      </c>
      <c r="AC431" s="260" t="str">
        <f>CONCATENATE( tblNapomenaBudzetKorisnik[[#This Row],[Vrsta prihoda]], "-", tblNapomenaBudzetKorisnik[[#This Row],[Šifra budžetskog korisnika]])</f>
        <v>722511-0818008</v>
      </c>
      <c r="AE431" s="260" t="s">
        <v>401</v>
      </c>
      <c r="AF431" s="260" t="s">
        <v>1919</v>
      </c>
      <c r="AG431" s="274" t="s">
        <v>1960</v>
      </c>
      <c r="AH431" s="260" t="s">
        <v>1961</v>
      </c>
      <c r="AI431" s="260" t="str">
        <f>CONCATENATE(  tblNapomenaOpstinaKorisnik[[#This Row],[Šifra opštine]], "-", tblNapomenaOpstinaKorisnik[[#This Row],[Šifra budžetske organizacije]])</f>
        <v>056-0056240</v>
      </c>
    </row>
    <row r="432" spans="25:35" x14ac:dyDescent="0.2">
      <c r="Y432" s="260" t="s">
        <v>979</v>
      </c>
      <c r="Z432" s="260" t="s">
        <v>1222</v>
      </c>
      <c r="AA432" s="260" t="s">
        <v>1962</v>
      </c>
      <c r="AB432" s="260" t="s">
        <v>1963</v>
      </c>
      <c r="AC432" s="260" t="str">
        <f>CONCATENATE( tblNapomenaBudzetKorisnik[[#This Row],[Vrsta prihoda]], "-", tblNapomenaBudzetKorisnik[[#This Row],[Šifra budžetskog korisnika]])</f>
        <v>722511-0818009</v>
      </c>
      <c r="AE432" s="260" t="s">
        <v>401</v>
      </c>
      <c r="AF432" s="260" t="s">
        <v>1919</v>
      </c>
      <c r="AG432" s="274" t="s">
        <v>1964</v>
      </c>
      <c r="AH432" s="260" t="s">
        <v>1965</v>
      </c>
      <c r="AI432" s="260" t="str">
        <f>CONCATENATE(  tblNapomenaOpstinaKorisnik[[#This Row],[Šifra opštine]], "-", tblNapomenaOpstinaKorisnik[[#This Row],[Šifra budžetske organizacije]])</f>
        <v>056-0056300</v>
      </c>
    </row>
    <row r="433" spans="25:35" x14ac:dyDescent="0.2">
      <c r="Y433" s="260" t="s">
        <v>979</v>
      </c>
      <c r="Z433" s="260" t="s">
        <v>1222</v>
      </c>
      <c r="AA433" s="260" t="s">
        <v>1966</v>
      </c>
      <c r="AB433" s="260" t="s">
        <v>1967</v>
      </c>
      <c r="AC433" s="260" t="str">
        <f>CONCATENATE( tblNapomenaBudzetKorisnik[[#This Row],[Vrsta prihoda]], "-", tblNapomenaBudzetKorisnik[[#This Row],[Šifra budžetskog korisnika]])</f>
        <v>722511-0818010</v>
      </c>
      <c r="AE433" s="260" t="s">
        <v>401</v>
      </c>
      <c r="AF433" s="260" t="s">
        <v>1919</v>
      </c>
      <c r="AG433" s="274" t="s">
        <v>1968</v>
      </c>
      <c r="AH433" s="260" t="s">
        <v>1969</v>
      </c>
      <c r="AI433" s="260" t="str">
        <f>CONCATENATE(  tblNapomenaOpstinaKorisnik[[#This Row],[Šifra opštine]], "-", tblNapomenaOpstinaKorisnik[[#This Row],[Šifra budžetske organizacije]])</f>
        <v>056-0056401</v>
      </c>
    </row>
    <row r="434" spans="25:35" x14ac:dyDescent="0.2">
      <c r="Y434" s="260" t="s">
        <v>979</v>
      </c>
      <c r="Z434" s="260" t="s">
        <v>1222</v>
      </c>
      <c r="AA434" s="260" t="s">
        <v>1208</v>
      </c>
      <c r="AB434" s="260" t="s">
        <v>1970</v>
      </c>
      <c r="AC434" s="260" t="str">
        <f>CONCATENATE( tblNapomenaBudzetKorisnik[[#This Row],[Vrsta prihoda]], "-", tblNapomenaBudzetKorisnik[[#This Row],[Šifra budžetskog korisnika]])</f>
        <v>722511-0818012</v>
      </c>
      <c r="AE434" s="260" t="s">
        <v>401</v>
      </c>
      <c r="AF434" s="260" t="s">
        <v>1919</v>
      </c>
      <c r="AG434" s="274" t="s">
        <v>1971</v>
      </c>
      <c r="AH434" s="260" t="s">
        <v>1972</v>
      </c>
      <c r="AI434" s="260" t="str">
        <f>CONCATENATE(  tblNapomenaOpstinaKorisnik[[#This Row],[Šifra opštine]], "-", tblNapomenaOpstinaKorisnik[[#This Row],[Šifra budžetske organizacije]])</f>
        <v>056-0056501</v>
      </c>
    </row>
    <row r="435" spans="25:35" x14ac:dyDescent="0.2">
      <c r="Y435" s="260" t="s">
        <v>979</v>
      </c>
      <c r="Z435" s="260" t="s">
        <v>1222</v>
      </c>
      <c r="AA435" s="260" t="s">
        <v>1973</v>
      </c>
      <c r="AB435" s="260" t="s">
        <v>1974</v>
      </c>
      <c r="AC435" s="260" t="str">
        <f>CONCATENATE( tblNapomenaBudzetKorisnik[[#This Row],[Vrsta prihoda]], "-", tblNapomenaBudzetKorisnik[[#This Row],[Šifra budžetskog korisnika]])</f>
        <v>722511-0818013</v>
      </c>
      <c r="AE435" s="260" t="s">
        <v>401</v>
      </c>
      <c r="AF435" s="260" t="s">
        <v>1919</v>
      </c>
      <c r="AG435" s="274" t="s">
        <v>1975</v>
      </c>
      <c r="AH435" s="260" t="s">
        <v>1976</v>
      </c>
      <c r="AI435" s="260" t="str">
        <f>CONCATENATE(  tblNapomenaOpstinaKorisnik[[#This Row],[Šifra opštine]], "-", tblNapomenaOpstinaKorisnik[[#This Row],[Šifra budžetske organizacije]])</f>
        <v>056-0056510</v>
      </c>
    </row>
    <row r="436" spans="25:35" x14ac:dyDescent="0.2">
      <c r="Y436" s="260" t="s">
        <v>979</v>
      </c>
      <c r="Z436" s="260" t="s">
        <v>1222</v>
      </c>
      <c r="AA436" s="260" t="s">
        <v>1977</v>
      </c>
      <c r="AB436" s="260" t="s">
        <v>1978</v>
      </c>
      <c r="AC436" s="260" t="str">
        <f>CONCATENATE( tblNapomenaBudzetKorisnik[[#This Row],[Vrsta prihoda]], "-", tblNapomenaBudzetKorisnik[[#This Row],[Šifra budžetskog korisnika]])</f>
        <v>722511-0818014</v>
      </c>
      <c r="AE436" s="260" t="s">
        <v>401</v>
      </c>
      <c r="AF436" s="260" t="s">
        <v>1919</v>
      </c>
      <c r="AG436" s="274" t="s">
        <v>1979</v>
      </c>
      <c r="AH436" s="260" t="s">
        <v>863</v>
      </c>
      <c r="AI436" s="260" t="str">
        <f>CONCATENATE(  tblNapomenaOpstinaKorisnik[[#This Row],[Šifra opštine]], "-", tblNapomenaOpstinaKorisnik[[#This Row],[Šifra budžetske organizacije]])</f>
        <v>056-0056900</v>
      </c>
    </row>
    <row r="437" spans="25:35" x14ac:dyDescent="0.2">
      <c r="Y437" s="260" t="s">
        <v>979</v>
      </c>
      <c r="Z437" s="260" t="s">
        <v>1222</v>
      </c>
      <c r="AA437" s="260" t="s">
        <v>1980</v>
      </c>
      <c r="AB437" s="260" t="s">
        <v>1981</v>
      </c>
      <c r="AC437" s="260" t="str">
        <f>CONCATENATE( tblNapomenaBudzetKorisnik[[#This Row],[Vrsta prihoda]], "-", tblNapomenaBudzetKorisnik[[#This Row],[Šifra budžetskog korisnika]])</f>
        <v>722511-0818015</v>
      </c>
      <c r="AE437" s="260" t="s">
        <v>401</v>
      </c>
      <c r="AF437" s="260" t="s">
        <v>1919</v>
      </c>
      <c r="AG437" s="274" t="s">
        <v>1982</v>
      </c>
      <c r="AH437" s="260" t="s">
        <v>1983</v>
      </c>
      <c r="AI437" s="260" t="str">
        <f>CONCATENATE(  tblNapomenaOpstinaKorisnik[[#This Row],[Šifra opštine]], "-", tblNapomenaOpstinaKorisnik[[#This Row],[Šifra budžetske organizacije]])</f>
        <v>056-0056930</v>
      </c>
    </row>
    <row r="438" spans="25:35" x14ac:dyDescent="0.2">
      <c r="Y438" s="260" t="s">
        <v>979</v>
      </c>
      <c r="Z438" s="260" t="s">
        <v>1222</v>
      </c>
      <c r="AA438" s="260" t="s">
        <v>1984</v>
      </c>
      <c r="AB438" s="260" t="s">
        <v>1985</v>
      </c>
      <c r="AC438" s="260" t="str">
        <f>CONCATENATE( tblNapomenaBudzetKorisnik[[#This Row],[Vrsta prihoda]], "-", tblNapomenaBudzetKorisnik[[#This Row],[Šifra budžetskog korisnika]])</f>
        <v>722511-0818016</v>
      </c>
      <c r="AE438" s="260" t="s">
        <v>401</v>
      </c>
      <c r="AF438" s="260" t="s">
        <v>1919</v>
      </c>
      <c r="AG438" s="274" t="s">
        <v>1962</v>
      </c>
      <c r="AH438" s="260" t="s">
        <v>1986</v>
      </c>
      <c r="AI438" s="260" t="str">
        <f>CONCATENATE(  tblNapomenaOpstinaKorisnik[[#This Row],[Šifra opštine]], "-", tblNapomenaOpstinaKorisnik[[#This Row],[Šifra budžetske organizacije]])</f>
        <v>056-0818009</v>
      </c>
    </row>
    <row r="439" spans="25:35" x14ac:dyDescent="0.2">
      <c r="Y439" s="260" t="s">
        <v>979</v>
      </c>
      <c r="Z439" s="260" t="s">
        <v>1222</v>
      </c>
      <c r="AA439" s="260" t="s">
        <v>1987</v>
      </c>
      <c r="AB439" s="260" t="s">
        <v>1988</v>
      </c>
      <c r="AC439" s="260" t="str">
        <f>CONCATENATE( tblNapomenaBudzetKorisnik[[#This Row],[Vrsta prihoda]], "-", tblNapomenaBudzetKorisnik[[#This Row],[Šifra budžetskog korisnika]])</f>
        <v>722511-0818017</v>
      </c>
      <c r="AE439" s="260" t="s">
        <v>401</v>
      </c>
      <c r="AF439" s="260" t="s">
        <v>1919</v>
      </c>
      <c r="AG439" s="274" t="s">
        <v>171</v>
      </c>
      <c r="AH439" s="260" t="s">
        <v>172</v>
      </c>
      <c r="AI439" s="260" t="str">
        <f>CONCATENATE(  tblNapomenaOpstinaKorisnik[[#This Row],[Šifra opštine]], "-", tblNapomenaOpstinaKorisnik[[#This Row],[Šifra budžetske organizacije]])</f>
        <v>056-9999999</v>
      </c>
    </row>
    <row r="440" spans="25:35" x14ac:dyDescent="0.2">
      <c r="Y440" s="260" t="s">
        <v>979</v>
      </c>
      <c r="Z440" s="260" t="s">
        <v>1222</v>
      </c>
      <c r="AA440" s="260" t="s">
        <v>1989</v>
      </c>
      <c r="AB440" s="260" t="s">
        <v>1990</v>
      </c>
      <c r="AC440" s="260" t="str">
        <f>CONCATENATE( tblNapomenaBudzetKorisnik[[#This Row],[Vrsta prihoda]], "-", tblNapomenaBudzetKorisnik[[#This Row],[Šifra budžetskog korisnika]])</f>
        <v>722511-0818019</v>
      </c>
      <c r="AE440" s="260" t="s">
        <v>433</v>
      </c>
      <c r="AF440" s="260" t="s">
        <v>1991</v>
      </c>
      <c r="AG440" s="274" t="s">
        <v>1992</v>
      </c>
      <c r="AH440" s="260" t="s">
        <v>1059</v>
      </c>
      <c r="AI440" s="260" t="str">
        <f>CONCATENATE(  tblNapomenaOpstinaKorisnik[[#This Row],[Šifra opštine]], "-", tblNapomenaOpstinaKorisnik[[#This Row],[Šifra budžetske organizacije]])</f>
        <v>059-0059110</v>
      </c>
    </row>
    <row r="441" spans="25:35" x14ac:dyDescent="0.2">
      <c r="Y441" s="260" t="s">
        <v>979</v>
      </c>
      <c r="Z441" s="260" t="s">
        <v>1222</v>
      </c>
      <c r="AA441" s="260" t="s">
        <v>1770</v>
      </c>
      <c r="AB441" s="260" t="s">
        <v>1993</v>
      </c>
      <c r="AC441" s="260" t="str">
        <f>CONCATENATE( tblNapomenaBudzetKorisnik[[#This Row],[Vrsta prihoda]], "-", tblNapomenaBudzetKorisnik[[#This Row],[Šifra budžetskog korisnika]])</f>
        <v>722511-0818020</v>
      </c>
      <c r="AE441" s="260" t="s">
        <v>433</v>
      </c>
      <c r="AF441" s="260" t="s">
        <v>1991</v>
      </c>
      <c r="AG441" s="274" t="s">
        <v>1994</v>
      </c>
      <c r="AH441" s="260" t="s">
        <v>1063</v>
      </c>
      <c r="AI441" s="260" t="str">
        <f>CONCATENATE(  tblNapomenaOpstinaKorisnik[[#This Row],[Šifra opštine]], "-", tblNapomenaOpstinaKorisnik[[#This Row],[Šifra budžetske organizacije]])</f>
        <v>059-0059120</v>
      </c>
    </row>
    <row r="442" spans="25:35" x14ac:dyDescent="0.2">
      <c r="Y442" s="260" t="s">
        <v>979</v>
      </c>
      <c r="Z442" s="260" t="s">
        <v>1222</v>
      </c>
      <c r="AA442" s="260" t="s">
        <v>1995</v>
      </c>
      <c r="AB442" s="260" t="s">
        <v>1996</v>
      </c>
      <c r="AC442" s="260" t="str">
        <f>CONCATENATE( tblNapomenaBudzetKorisnik[[#This Row],[Vrsta prihoda]], "-", tblNapomenaBudzetKorisnik[[#This Row],[Šifra budžetskog korisnika]])</f>
        <v>722511-0501001</v>
      </c>
      <c r="AE442" s="260" t="s">
        <v>433</v>
      </c>
      <c r="AF442" s="260" t="s">
        <v>1991</v>
      </c>
      <c r="AG442" s="274" t="s">
        <v>1997</v>
      </c>
      <c r="AH442" s="260" t="s">
        <v>747</v>
      </c>
      <c r="AI442" s="260" t="str">
        <f>CONCATENATE(  tblNapomenaOpstinaKorisnik[[#This Row],[Šifra opštine]], "-", tblNapomenaOpstinaKorisnik[[#This Row],[Šifra budžetske organizacije]])</f>
        <v>059-0059125</v>
      </c>
    </row>
    <row r="443" spans="25:35" x14ac:dyDescent="0.2">
      <c r="Y443" s="260" t="s">
        <v>979</v>
      </c>
      <c r="Z443" s="260" t="s">
        <v>1222</v>
      </c>
      <c r="AA443" s="260" t="s">
        <v>1998</v>
      </c>
      <c r="AB443" s="260" t="s">
        <v>1999</v>
      </c>
      <c r="AC443" s="260" t="str">
        <f>CONCATENATE( tblNapomenaBudzetKorisnik[[#This Row],[Vrsta prihoda]], "-", tblNapomenaBudzetKorisnik[[#This Row],[Šifra budžetskog korisnika]])</f>
        <v>722511-0818068</v>
      </c>
      <c r="AE443" s="260" t="s">
        <v>433</v>
      </c>
      <c r="AF443" s="260" t="s">
        <v>1991</v>
      </c>
      <c r="AG443" s="274" t="s">
        <v>2000</v>
      </c>
      <c r="AH443" s="260" t="s">
        <v>222</v>
      </c>
      <c r="AI443" s="260" t="str">
        <f>CONCATENATE(  tblNapomenaOpstinaKorisnik[[#This Row],[Šifra opštine]], "-", tblNapomenaOpstinaKorisnik[[#This Row],[Šifra budžetske organizacije]])</f>
        <v>059-0059130</v>
      </c>
    </row>
    <row r="444" spans="25:35" x14ac:dyDescent="0.2">
      <c r="Y444" s="260" t="s">
        <v>979</v>
      </c>
      <c r="Z444" s="260" t="s">
        <v>1222</v>
      </c>
      <c r="AA444" s="260" t="s">
        <v>2001</v>
      </c>
      <c r="AB444" s="260" t="s">
        <v>2002</v>
      </c>
      <c r="AC444" s="260" t="str">
        <f>CONCATENATE( tblNapomenaBudzetKorisnik[[#This Row],[Vrsta prihoda]], "-", tblNapomenaBudzetKorisnik[[#This Row],[Šifra budžetskog korisnika]])</f>
        <v>722511-0841001</v>
      </c>
      <c r="AE444" s="260" t="s">
        <v>433</v>
      </c>
      <c r="AF444" s="260" t="s">
        <v>1991</v>
      </c>
      <c r="AG444" s="274" t="s">
        <v>2003</v>
      </c>
      <c r="AH444" s="260" t="s">
        <v>238</v>
      </c>
      <c r="AI444" s="260" t="str">
        <f>CONCATENATE(  tblNapomenaOpstinaKorisnik[[#This Row],[Šifra opštine]], "-", tblNapomenaOpstinaKorisnik[[#This Row],[Šifra budžetske organizacije]])</f>
        <v>059-0059140</v>
      </c>
    </row>
    <row r="445" spans="25:35" x14ac:dyDescent="0.2">
      <c r="Y445" s="260" t="s">
        <v>979</v>
      </c>
      <c r="Z445" s="260" t="s">
        <v>1222</v>
      </c>
      <c r="AA445" s="260" t="s">
        <v>2004</v>
      </c>
      <c r="AB445" s="260" t="s">
        <v>2005</v>
      </c>
      <c r="AC445" s="260" t="str">
        <f>CONCATENATE( tblNapomenaBudzetKorisnik[[#This Row],[Vrsta prihoda]], "-", tblNapomenaBudzetKorisnik[[#This Row],[Šifra budžetskog korisnika]])</f>
        <v>722511-0925001</v>
      </c>
      <c r="AE445" s="260" t="s">
        <v>433</v>
      </c>
      <c r="AF445" s="260" t="s">
        <v>1991</v>
      </c>
      <c r="AG445" s="274" t="s">
        <v>2006</v>
      </c>
      <c r="AH445" s="260" t="s">
        <v>253</v>
      </c>
      <c r="AI445" s="260" t="str">
        <f>CONCATENATE(  tblNapomenaOpstinaKorisnik[[#This Row],[Šifra opštine]], "-", tblNapomenaOpstinaKorisnik[[#This Row],[Šifra budžetske organizacije]])</f>
        <v>059-0059150</v>
      </c>
    </row>
    <row r="446" spans="25:35" x14ac:dyDescent="0.2">
      <c r="Y446" s="260" t="s">
        <v>979</v>
      </c>
      <c r="Z446" s="260" t="s">
        <v>1222</v>
      </c>
      <c r="AA446" s="260" t="s">
        <v>2007</v>
      </c>
      <c r="AB446" s="260" t="s">
        <v>2008</v>
      </c>
      <c r="AC446" s="260" t="str">
        <f>CONCATENATE( tblNapomenaBudzetKorisnik[[#This Row],[Vrsta prihoda]], "-", tblNapomenaBudzetKorisnik[[#This Row],[Šifra budžetskog korisnika]])</f>
        <v>722511-0818021</v>
      </c>
      <c r="AE446" s="260" t="s">
        <v>433</v>
      </c>
      <c r="AF446" s="260" t="s">
        <v>1991</v>
      </c>
      <c r="AG446" s="274" t="s">
        <v>2009</v>
      </c>
      <c r="AH446" s="260" t="s">
        <v>2010</v>
      </c>
      <c r="AI446" s="260" t="str">
        <f>CONCATENATE(  tblNapomenaOpstinaKorisnik[[#This Row],[Šifra opštine]], "-", tblNapomenaOpstinaKorisnik[[#This Row],[Šifra budžetske organizacije]])</f>
        <v>059-0059160</v>
      </c>
    </row>
    <row r="447" spans="25:35" x14ac:dyDescent="0.2">
      <c r="Y447" s="260" t="s">
        <v>979</v>
      </c>
      <c r="Z447" s="260" t="s">
        <v>1222</v>
      </c>
      <c r="AA447" s="260" t="s">
        <v>1328</v>
      </c>
      <c r="AB447" s="260" t="s">
        <v>2011</v>
      </c>
      <c r="AC447" s="260" t="str">
        <f>CONCATENATE( tblNapomenaBudzetKorisnik[[#This Row],[Vrsta prihoda]], "-", tblNapomenaBudzetKorisnik[[#This Row],[Šifra budžetskog korisnika]])</f>
        <v>722511-0818022</v>
      </c>
      <c r="AE447" s="260" t="s">
        <v>433</v>
      </c>
      <c r="AF447" s="260" t="s">
        <v>1991</v>
      </c>
      <c r="AG447" s="274" t="s">
        <v>2012</v>
      </c>
      <c r="AH447" s="260" t="s">
        <v>277</v>
      </c>
      <c r="AI447" s="260" t="str">
        <f>CONCATENATE(  tblNapomenaOpstinaKorisnik[[#This Row],[Šifra opštine]], "-", tblNapomenaOpstinaKorisnik[[#This Row],[Šifra budžetske organizacije]])</f>
        <v>059-0059190</v>
      </c>
    </row>
    <row r="448" spans="25:35" x14ac:dyDescent="0.2">
      <c r="Y448" s="260" t="s">
        <v>979</v>
      </c>
      <c r="Z448" s="260" t="s">
        <v>1222</v>
      </c>
      <c r="AA448" s="260" t="s">
        <v>2013</v>
      </c>
      <c r="AB448" s="260" t="s">
        <v>2014</v>
      </c>
      <c r="AC448" s="260" t="str">
        <f>CONCATENATE( tblNapomenaBudzetKorisnik[[#This Row],[Vrsta prihoda]], "-", tblNapomenaBudzetKorisnik[[#This Row],[Šifra budžetskog korisnika]])</f>
        <v>722511-0818023</v>
      </c>
      <c r="AE448" s="260" t="s">
        <v>433</v>
      </c>
      <c r="AF448" s="260" t="s">
        <v>1991</v>
      </c>
      <c r="AG448" s="274" t="s">
        <v>2015</v>
      </c>
      <c r="AH448" s="260" t="s">
        <v>2016</v>
      </c>
      <c r="AI448" s="260" t="str">
        <f>CONCATENATE(  tblNapomenaOpstinaKorisnik[[#This Row],[Šifra opštine]], "-", tblNapomenaOpstinaKorisnik[[#This Row],[Šifra budžetske organizacije]])</f>
        <v>059-0059200</v>
      </c>
    </row>
    <row r="449" spans="25:35" x14ac:dyDescent="0.2">
      <c r="Y449" s="260" t="s">
        <v>979</v>
      </c>
      <c r="Z449" s="260" t="s">
        <v>1222</v>
      </c>
      <c r="AA449" s="260" t="s">
        <v>2017</v>
      </c>
      <c r="AB449" s="260" t="s">
        <v>2018</v>
      </c>
      <c r="AC449" s="260" t="str">
        <f>CONCATENATE( tblNapomenaBudzetKorisnik[[#This Row],[Vrsta prihoda]], "-", tblNapomenaBudzetKorisnik[[#This Row],[Šifra budžetskog korisnika]])</f>
        <v>722511-0818024</v>
      </c>
      <c r="AE449" s="260" t="s">
        <v>433</v>
      </c>
      <c r="AF449" s="260" t="s">
        <v>1991</v>
      </c>
      <c r="AG449" s="274" t="s">
        <v>2019</v>
      </c>
      <c r="AH449" s="260" t="s">
        <v>1961</v>
      </c>
      <c r="AI449" s="260" t="str">
        <f>CONCATENATE(  tblNapomenaOpstinaKorisnik[[#This Row],[Šifra opštine]], "-", tblNapomenaOpstinaKorisnik[[#This Row],[Šifra budžetske organizacije]])</f>
        <v>059-0059240</v>
      </c>
    </row>
    <row r="450" spans="25:35" x14ac:dyDescent="0.2">
      <c r="Y450" s="260" t="s">
        <v>979</v>
      </c>
      <c r="Z450" s="260" t="s">
        <v>1222</v>
      </c>
      <c r="AA450" s="260" t="s">
        <v>1620</v>
      </c>
      <c r="AB450" s="260" t="s">
        <v>2020</v>
      </c>
      <c r="AC450" s="260" t="str">
        <f>CONCATENATE( tblNapomenaBudzetKorisnik[[#This Row],[Vrsta prihoda]], "-", tblNapomenaBudzetKorisnik[[#This Row],[Šifra budžetskog korisnika]])</f>
        <v>722511-0818025</v>
      </c>
      <c r="AE450" s="260" t="s">
        <v>433</v>
      </c>
      <c r="AF450" s="260" t="s">
        <v>1991</v>
      </c>
      <c r="AG450" s="274" t="s">
        <v>2021</v>
      </c>
      <c r="AH450" s="260" t="s">
        <v>676</v>
      </c>
      <c r="AI450" s="260" t="str">
        <f>CONCATENATE(  tblNapomenaOpstinaKorisnik[[#This Row],[Šifra opštine]], "-", tblNapomenaOpstinaKorisnik[[#This Row],[Šifra budžetske organizacije]])</f>
        <v>059-0059300</v>
      </c>
    </row>
    <row r="451" spans="25:35" x14ac:dyDescent="0.2">
      <c r="Y451" s="260" t="s">
        <v>979</v>
      </c>
      <c r="Z451" s="260" t="s">
        <v>1222</v>
      </c>
      <c r="AA451" s="260" t="s">
        <v>1363</v>
      </c>
      <c r="AB451" s="260" t="s">
        <v>2022</v>
      </c>
      <c r="AC451" s="260" t="str">
        <f>CONCATENATE( tblNapomenaBudzetKorisnik[[#This Row],[Vrsta prihoda]], "-", tblNapomenaBudzetKorisnik[[#This Row],[Šifra budžetskog korisnika]])</f>
        <v>722511-0818027</v>
      </c>
      <c r="AE451" s="260" t="s">
        <v>433</v>
      </c>
      <c r="AF451" s="260" t="s">
        <v>1991</v>
      </c>
      <c r="AG451" s="274" t="s">
        <v>2023</v>
      </c>
      <c r="AH451" s="260" t="s">
        <v>333</v>
      </c>
      <c r="AI451" s="260" t="str">
        <f>CONCATENATE(  tblNapomenaOpstinaKorisnik[[#This Row],[Šifra opštine]], "-", tblNapomenaOpstinaKorisnik[[#This Row],[Šifra budžetske organizacije]])</f>
        <v>059-0059301</v>
      </c>
    </row>
    <row r="452" spans="25:35" x14ac:dyDescent="0.2">
      <c r="Y452" s="260" t="s">
        <v>979</v>
      </c>
      <c r="Z452" s="260" t="s">
        <v>1222</v>
      </c>
      <c r="AA452" s="260" t="s">
        <v>2024</v>
      </c>
      <c r="AB452" s="260" t="s">
        <v>2025</v>
      </c>
      <c r="AC452" s="260" t="str">
        <f>CONCATENATE( tblNapomenaBudzetKorisnik[[#This Row],[Vrsta prihoda]], "-", tblNapomenaBudzetKorisnik[[#This Row],[Šifra budžetskog korisnika]])</f>
        <v>722511-0818028</v>
      </c>
      <c r="AE452" s="260" t="s">
        <v>433</v>
      </c>
      <c r="AF452" s="260" t="s">
        <v>1991</v>
      </c>
      <c r="AG452" s="274" t="s">
        <v>2026</v>
      </c>
      <c r="AH452" s="260" t="s">
        <v>2027</v>
      </c>
      <c r="AI452" s="260" t="str">
        <f>CONCATENATE(  tblNapomenaOpstinaKorisnik[[#This Row],[Šifra opštine]], "-", tblNapomenaOpstinaKorisnik[[#This Row],[Šifra budžetske organizacije]])</f>
        <v>059-0059400</v>
      </c>
    </row>
    <row r="453" spans="25:35" x14ac:dyDescent="0.2">
      <c r="Y453" s="260" t="s">
        <v>979</v>
      </c>
      <c r="Z453" s="260" t="s">
        <v>1222</v>
      </c>
      <c r="AA453" s="260" t="s">
        <v>2028</v>
      </c>
      <c r="AB453" s="260" t="s">
        <v>2029</v>
      </c>
      <c r="AC453" s="260" t="str">
        <f>CONCATENATE( tblNapomenaBudzetKorisnik[[#This Row],[Vrsta prihoda]], "-", tblNapomenaBudzetKorisnik[[#This Row],[Šifra budžetskog korisnika]])</f>
        <v>722511-0818029</v>
      </c>
      <c r="AE453" s="260" t="s">
        <v>433</v>
      </c>
      <c r="AF453" s="260" t="s">
        <v>1991</v>
      </c>
      <c r="AG453" s="274" t="s">
        <v>2030</v>
      </c>
      <c r="AH453" s="260" t="s">
        <v>2031</v>
      </c>
      <c r="AI453" s="260" t="str">
        <f>CONCATENATE(  tblNapomenaOpstinaKorisnik[[#This Row],[Šifra opštine]], "-", tblNapomenaOpstinaKorisnik[[#This Row],[Šifra budžetske organizacije]])</f>
        <v>059-0059500</v>
      </c>
    </row>
    <row r="454" spans="25:35" x14ac:dyDescent="0.2">
      <c r="Y454" s="260" t="s">
        <v>979</v>
      </c>
      <c r="Z454" s="260" t="s">
        <v>1222</v>
      </c>
      <c r="AA454" s="260" t="s">
        <v>975</v>
      </c>
      <c r="AB454" s="260" t="s">
        <v>2032</v>
      </c>
      <c r="AC454" s="260" t="str">
        <f>CONCATENATE( tblNapomenaBudzetKorisnik[[#This Row],[Vrsta prihoda]], "-", tblNapomenaBudzetKorisnik[[#This Row],[Šifra budžetskog korisnika]])</f>
        <v>722511-0818030</v>
      </c>
      <c r="AE454" s="260" t="s">
        <v>433</v>
      </c>
      <c r="AF454" s="260" t="s">
        <v>1991</v>
      </c>
      <c r="AG454" s="274" t="s">
        <v>2033</v>
      </c>
      <c r="AH454" s="260" t="s">
        <v>2034</v>
      </c>
      <c r="AI454" s="260" t="str">
        <f>CONCATENATE(  tblNapomenaOpstinaKorisnik[[#This Row],[Šifra opštine]], "-", tblNapomenaOpstinaKorisnik[[#This Row],[Šifra budžetske organizacije]])</f>
        <v>059-0059600</v>
      </c>
    </row>
    <row r="455" spans="25:35" x14ac:dyDescent="0.2">
      <c r="Y455" s="260" t="s">
        <v>979</v>
      </c>
      <c r="Z455" s="260" t="s">
        <v>1222</v>
      </c>
      <c r="AA455" s="260" t="s">
        <v>1666</v>
      </c>
      <c r="AB455" s="260" t="s">
        <v>2035</v>
      </c>
      <c r="AC455" s="260" t="str">
        <f>CONCATENATE( tblNapomenaBudzetKorisnik[[#This Row],[Vrsta prihoda]], "-", tblNapomenaBudzetKorisnik[[#This Row],[Šifra budžetskog korisnika]])</f>
        <v>722511-0818031</v>
      </c>
      <c r="AE455" s="260" t="s">
        <v>433</v>
      </c>
      <c r="AF455" s="260" t="s">
        <v>1991</v>
      </c>
      <c r="AG455" s="274" t="s">
        <v>1865</v>
      </c>
      <c r="AH455" s="260" t="s">
        <v>2036</v>
      </c>
      <c r="AI455" s="260" t="str">
        <f>CONCATENATE(  tblNapomenaOpstinaKorisnik[[#This Row],[Šifra opštine]], "-", tblNapomenaOpstinaKorisnik[[#This Row],[Šifra budžetske organizacije]])</f>
        <v>059-0815061</v>
      </c>
    </row>
    <row r="456" spans="25:35" x14ac:dyDescent="0.2">
      <c r="Y456" s="260" t="s">
        <v>979</v>
      </c>
      <c r="Z456" s="260" t="s">
        <v>1222</v>
      </c>
      <c r="AA456" s="260" t="s">
        <v>2037</v>
      </c>
      <c r="AB456" s="260" t="s">
        <v>2038</v>
      </c>
      <c r="AC456" s="260" t="str">
        <f>CONCATENATE( tblNapomenaBudzetKorisnik[[#This Row],[Vrsta prihoda]], "-", tblNapomenaBudzetKorisnik[[#This Row],[Šifra budžetskog korisnika]])</f>
        <v>722511-0818032</v>
      </c>
      <c r="AE456" s="260" t="s">
        <v>433</v>
      </c>
      <c r="AF456" s="260" t="s">
        <v>1991</v>
      </c>
      <c r="AG456" s="274" t="s">
        <v>2039</v>
      </c>
      <c r="AH456" s="260" t="s">
        <v>904</v>
      </c>
      <c r="AI456" s="260" t="str">
        <f>CONCATENATE(  tblNapomenaOpstinaKorisnik[[#This Row],[Šifra opštine]], "-", tblNapomenaOpstinaKorisnik[[#This Row],[Šifra budžetske organizacije]])</f>
        <v>059-0818037</v>
      </c>
    </row>
    <row r="457" spans="25:35" x14ac:dyDescent="0.2">
      <c r="Y457" s="260" t="s">
        <v>979</v>
      </c>
      <c r="Z457" s="260" t="s">
        <v>1222</v>
      </c>
      <c r="AA457" s="260" t="s">
        <v>1835</v>
      </c>
      <c r="AB457" s="260" t="s">
        <v>2040</v>
      </c>
      <c r="AC457" s="260" t="str">
        <f>CONCATENATE( tblNapomenaBudzetKorisnik[[#This Row],[Vrsta prihoda]], "-", tblNapomenaBudzetKorisnik[[#This Row],[Šifra budžetskog korisnika]])</f>
        <v>722511-0818033</v>
      </c>
      <c r="AE457" s="260" t="s">
        <v>433</v>
      </c>
      <c r="AF457" s="260" t="s">
        <v>1991</v>
      </c>
      <c r="AG457" s="274" t="s">
        <v>171</v>
      </c>
      <c r="AH457" s="260" t="s">
        <v>172</v>
      </c>
      <c r="AI457" s="260" t="str">
        <f>CONCATENATE(  tblNapomenaOpstinaKorisnik[[#This Row],[Šifra opštine]], "-", tblNapomenaOpstinaKorisnik[[#This Row],[Šifra budžetske organizacije]])</f>
        <v>059-9999999</v>
      </c>
    </row>
    <row r="458" spans="25:35" x14ac:dyDescent="0.2">
      <c r="Y458" s="260" t="s">
        <v>979</v>
      </c>
      <c r="Z458" s="260" t="s">
        <v>1222</v>
      </c>
      <c r="AA458" s="260" t="s">
        <v>2041</v>
      </c>
      <c r="AB458" s="260" t="s">
        <v>2042</v>
      </c>
      <c r="AC458" s="260" t="str">
        <f>CONCATENATE( tblNapomenaBudzetKorisnik[[#This Row],[Vrsta prihoda]], "-", tblNapomenaBudzetKorisnik[[#This Row],[Šifra budžetskog korisnika]])</f>
        <v>722511-0818034</v>
      </c>
      <c r="AE458" s="260" t="s">
        <v>686</v>
      </c>
      <c r="AF458" s="260" t="s">
        <v>2043</v>
      </c>
      <c r="AG458" s="274" t="s">
        <v>2044</v>
      </c>
      <c r="AH458" s="260" t="s">
        <v>176</v>
      </c>
      <c r="AI458" s="260" t="str">
        <f>CONCATENATE(  tblNapomenaOpstinaKorisnik[[#This Row],[Šifra opštine]], "-", tblNapomenaOpstinaKorisnik[[#This Row],[Šifra budžetske organizacije]])</f>
        <v>061-0061110</v>
      </c>
    </row>
    <row r="459" spans="25:35" x14ac:dyDescent="0.2">
      <c r="Y459" s="260" t="s">
        <v>979</v>
      </c>
      <c r="Z459" s="260" t="s">
        <v>1222</v>
      </c>
      <c r="AA459" s="260" t="s">
        <v>903</v>
      </c>
      <c r="AB459" s="260" t="s">
        <v>2045</v>
      </c>
      <c r="AC459" s="260" t="str">
        <f>CONCATENATE( tblNapomenaBudzetKorisnik[[#This Row],[Vrsta prihoda]], "-", tblNapomenaBudzetKorisnik[[#This Row],[Šifra budžetskog korisnika]])</f>
        <v>722511-0818035</v>
      </c>
      <c r="AE459" s="260" t="s">
        <v>686</v>
      </c>
      <c r="AF459" s="260" t="s">
        <v>2043</v>
      </c>
      <c r="AG459" s="274" t="s">
        <v>2046</v>
      </c>
      <c r="AH459" s="260" t="s">
        <v>747</v>
      </c>
      <c r="AI459" s="260" t="str">
        <f>CONCATENATE(  tblNapomenaOpstinaKorisnik[[#This Row],[Šifra opštine]], "-", tblNapomenaOpstinaKorisnik[[#This Row],[Šifra budžetske organizacije]])</f>
        <v>061-0061125</v>
      </c>
    </row>
    <row r="460" spans="25:35" x14ac:dyDescent="0.2">
      <c r="Y460" s="260" t="s">
        <v>979</v>
      </c>
      <c r="Z460" s="260" t="s">
        <v>1222</v>
      </c>
      <c r="AA460" s="260" t="s">
        <v>2047</v>
      </c>
      <c r="AB460" s="260" t="s">
        <v>2048</v>
      </c>
      <c r="AC460" s="260" t="str">
        <f>CONCATENATE( tblNapomenaBudzetKorisnik[[#This Row],[Vrsta prihoda]], "-", tblNapomenaBudzetKorisnik[[#This Row],[Šifra budžetskog korisnika]])</f>
        <v>722511-0818036</v>
      </c>
      <c r="AE460" s="260" t="s">
        <v>686</v>
      </c>
      <c r="AF460" s="260" t="s">
        <v>2043</v>
      </c>
      <c r="AG460" s="274" t="s">
        <v>2049</v>
      </c>
      <c r="AH460" s="260" t="s">
        <v>931</v>
      </c>
      <c r="AI460" s="260" t="str">
        <f>CONCATENATE(  tblNapomenaOpstinaKorisnik[[#This Row],[Šifra opštine]], "-", tblNapomenaOpstinaKorisnik[[#This Row],[Šifra budžetske organizacije]])</f>
        <v>061-0061130</v>
      </c>
    </row>
    <row r="461" spans="25:35" x14ac:dyDescent="0.2">
      <c r="Y461" s="260" t="s">
        <v>979</v>
      </c>
      <c r="Z461" s="260" t="s">
        <v>1222</v>
      </c>
      <c r="AA461" s="260" t="s">
        <v>2039</v>
      </c>
      <c r="AB461" s="260" t="s">
        <v>2050</v>
      </c>
      <c r="AC461" s="260" t="str">
        <f>CONCATENATE( tblNapomenaBudzetKorisnik[[#This Row],[Vrsta prihoda]], "-", tblNapomenaBudzetKorisnik[[#This Row],[Šifra budžetskog korisnika]])</f>
        <v>722511-0818037</v>
      </c>
      <c r="AE461" s="260" t="s">
        <v>686</v>
      </c>
      <c r="AF461" s="260" t="s">
        <v>2043</v>
      </c>
      <c r="AG461" s="274" t="s">
        <v>2051</v>
      </c>
      <c r="AH461" s="260" t="s">
        <v>277</v>
      </c>
      <c r="AI461" s="260" t="str">
        <f>CONCATENATE(  tblNapomenaOpstinaKorisnik[[#This Row],[Šifra opštine]], "-", tblNapomenaOpstinaKorisnik[[#This Row],[Šifra budžetske organizacije]])</f>
        <v>061-0061190</v>
      </c>
    </row>
    <row r="462" spans="25:35" x14ac:dyDescent="0.2">
      <c r="Y462" s="260" t="s">
        <v>979</v>
      </c>
      <c r="Z462" s="260" t="s">
        <v>1222</v>
      </c>
      <c r="AA462" s="260" t="s">
        <v>1563</v>
      </c>
      <c r="AB462" s="260" t="s">
        <v>2052</v>
      </c>
      <c r="AC462" s="260" t="str">
        <f>CONCATENATE( tblNapomenaBudzetKorisnik[[#This Row],[Vrsta prihoda]], "-", tblNapomenaBudzetKorisnik[[#This Row],[Šifra budžetskog korisnika]])</f>
        <v>722511-0818038</v>
      </c>
      <c r="AE462" s="260" t="s">
        <v>686</v>
      </c>
      <c r="AF462" s="260" t="s">
        <v>2043</v>
      </c>
      <c r="AG462" s="274" t="s">
        <v>2053</v>
      </c>
      <c r="AH462" s="260" t="s">
        <v>2054</v>
      </c>
      <c r="AI462" s="260" t="str">
        <f>CONCATENATE(  tblNapomenaOpstinaKorisnik[[#This Row],[Šifra opštine]], "-", tblNapomenaOpstinaKorisnik[[#This Row],[Šifra budžetske organizacije]])</f>
        <v>061-0061200</v>
      </c>
    </row>
    <row r="463" spans="25:35" x14ac:dyDescent="0.2">
      <c r="Y463" s="260" t="s">
        <v>979</v>
      </c>
      <c r="Z463" s="260" t="s">
        <v>1222</v>
      </c>
      <c r="AA463" s="260" t="s">
        <v>1567</v>
      </c>
      <c r="AB463" s="260" t="s">
        <v>2055</v>
      </c>
      <c r="AC463" s="260" t="str">
        <f>CONCATENATE( tblNapomenaBudzetKorisnik[[#This Row],[Vrsta prihoda]], "-", tblNapomenaBudzetKorisnik[[#This Row],[Šifra budžetskog korisnika]])</f>
        <v>722511-0818039</v>
      </c>
      <c r="AE463" s="260" t="s">
        <v>686</v>
      </c>
      <c r="AF463" s="260" t="s">
        <v>2043</v>
      </c>
      <c r="AG463" s="274" t="s">
        <v>2056</v>
      </c>
      <c r="AH463" s="260" t="s">
        <v>676</v>
      </c>
      <c r="AI463" s="260" t="str">
        <f>CONCATENATE(  tblNapomenaOpstinaKorisnik[[#This Row],[Šifra opštine]], "-", tblNapomenaOpstinaKorisnik[[#This Row],[Šifra budžetske organizacije]])</f>
        <v>061-0061300</v>
      </c>
    </row>
    <row r="464" spans="25:35" x14ac:dyDescent="0.2">
      <c r="Y464" s="260" t="s">
        <v>979</v>
      </c>
      <c r="Z464" s="260" t="s">
        <v>1222</v>
      </c>
      <c r="AA464" s="260" t="s">
        <v>1277</v>
      </c>
      <c r="AB464" s="260" t="s">
        <v>2057</v>
      </c>
      <c r="AC464" s="260" t="str">
        <f>CONCATENATE( tblNapomenaBudzetKorisnik[[#This Row],[Vrsta prihoda]], "-", tblNapomenaBudzetKorisnik[[#This Row],[Šifra budžetskog korisnika]])</f>
        <v>722511-0818040</v>
      </c>
      <c r="AE464" s="260" t="s">
        <v>686</v>
      </c>
      <c r="AF464" s="260" t="s">
        <v>2043</v>
      </c>
      <c r="AG464" s="274" t="s">
        <v>2058</v>
      </c>
      <c r="AH464" s="260" t="s">
        <v>2027</v>
      </c>
      <c r="AI464" s="260" t="str">
        <f>CONCATENATE(  tblNapomenaOpstinaKorisnik[[#This Row],[Šifra opštine]], "-", tblNapomenaOpstinaKorisnik[[#This Row],[Šifra budžetske organizacije]])</f>
        <v>061-0061400</v>
      </c>
    </row>
    <row r="465" spans="25:35" x14ac:dyDescent="0.2">
      <c r="Y465" s="260" t="s">
        <v>979</v>
      </c>
      <c r="Z465" s="260" t="s">
        <v>1222</v>
      </c>
      <c r="AA465" s="260" t="s">
        <v>1474</v>
      </c>
      <c r="AB465" s="260" t="s">
        <v>2059</v>
      </c>
      <c r="AC465" s="260" t="str">
        <f>CONCATENATE( tblNapomenaBudzetKorisnik[[#This Row],[Vrsta prihoda]], "-", tblNapomenaBudzetKorisnik[[#This Row],[Šifra budžetskog korisnika]])</f>
        <v>722511-0818041</v>
      </c>
      <c r="AE465" s="260" t="s">
        <v>686</v>
      </c>
      <c r="AF465" s="260" t="s">
        <v>2043</v>
      </c>
      <c r="AG465" s="274" t="s">
        <v>2060</v>
      </c>
      <c r="AH465" s="260" t="s">
        <v>2061</v>
      </c>
      <c r="AI465" s="260" t="str">
        <f>CONCATENATE(  tblNapomenaOpstinaKorisnik[[#This Row],[Šifra opštine]], "-", tblNapomenaOpstinaKorisnik[[#This Row],[Šifra budžetske organizacije]])</f>
        <v>061-0061600</v>
      </c>
    </row>
    <row r="466" spans="25:35" x14ac:dyDescent="0.2">
      <c r="Y466" s="260" t="s">
        <v>979</v>
      </c>
      <c r="Z466" s="260" t="s">
        <v>1222</v>
      </c>
      <c r="AA466" s="260" t="s">
        <v>2062</v>
      </c>
      <c r="AB466" s="260" t="s">
        <v>2063</v>
      </c>
      <c r="AC466" s="260" t="str">
        <f>CONCATENATE( tblNapomenaBudzetKorisnik[[#This Row],[Vrsta prihoda]], "-", tblNapomenaBudzetKorisnik[[#This Row],[Šifra budžetskog korisnika]])</f>
        <v>722511-0818042</v>
      </c>
      <c r="AE466" s="260" t="s">
        <v>686</v>
      </c>
      <c r="AF466" s="260" t="s">
        <v>2043</v>
      </c>
      <c r="AG466" s="274" t="s">
        <v>2064</v>
      </c>
      <c r="AH466" s="260" t="s">
        <v>869</v>
      </c>
      <c r="AI466" s="260" t="str">
        <f>CONCATENATE(  tblNapomenaOpstinaKorisnik[[#This Row],[Šifra opštine]], "-", tblNapomenaOpstinaKorisnik[[#This Row],[Šifra budžetske organizacije]])</f>
        <v>061-0061910</v>
      </c>
    </row>
    <row r="467" spans="25:35" x14ac:dyDescent="0.2">
      <c r="Y467" s="260" t="s">
        <v>979</v>
      </c>
      <c r="Z467" s="260" t="s">
        <v>1222</v>
      </c>
      <c r="AA467" s="260" t="s">
        <v>2065</v>
      </c>
      <c r="AB467" s="260" t="s">
        <v>2066</v>
      </c>
      <c r="AC467" s="260" t="str">
        <f>CONCATENATE( tblNapomenaBudzetKorisnik[[#This Row],[Vrsta prihoda]], "-", tblNapomenaBudzetKorisnik[[#This Row],[Šifra budžetskog korisnika]])</f>
        <v>722511-0818043</v>
      </c>
      <c r="AE467" s="260" t="s">
        <v>686</v>
      </c>
      <c r="AF467" s="260" t="s">
        <v>2043</v>
      </c>
      <c r="AG467" s="274" t="s">
        <v>1933</v>
      </c>
      <c r="AH467" s="260" t="s">
        <v>2067</v>
      </c>
      <c r="AI467" s="260" t="str">
        <f>CONCATENATE(  tblNapomenaOpstinaKorisnik[[#This Row],[Šifra opštine]], "-", tblNapomenaOpstinaKorisnik[[#This Row],[Šifra budžetske organizacije]])</f>
        <v>061-0815089</v>
      </c>
    </row>
    <row r="468" spans="25:35" x14ac:dyDescent="0.2">
      <c r="Y468" s="260" t="s">
        <v>979</v>
      </c>
      <c r="Z468" s="260" t="s">
        <v>1222</v>
      </c>
      <c r="AA468" s="260" t="s">
        <v>2068</v>
      </c>
      <c r="AB468" s="260" t="s">
        <v>2069</v>
      </c>
      <c r="AC468" s="260" t="str">
        <f>CONCATENATE( tblNapomenaBudzetKorisnik[[#This Row],[Vrsta prihoda]], "-", tblNapomenaBudzetKorisnik[[#This Row],[Šifra budžetskog korisnika]])</f>
        <v>722511-0818044</v>
      </c>
      <c r="AE468" s="260" t="s">
        <v>686</v>
      </c>
      <c r="AF468" s="260" t="s">
        <v>2043</v>
      </c>
      <c r="AG468" s="274" t="s">
        <v>2037</v>
      </c>
      <c r="AH468" s="260" t="s">
        <v>2070</v>
      </c>
      <c r="AI468" s="260" t="str">
        <f>CONCATENATE(  tblNapomenaOpstinaKorisnik[[#This Row],[Šifra opštine]], "-", tblNapomenaOpstinaKorisnik[[#This Row],[Šifra budžetske organizacije]])</f>
        <v>061-0818032</v>
      </c>
    </row>
    <row r="469" spans="25:35" x14ac:dyDescent="0.2">
      <c r="Y469" s="260" t="s">
        <v>979</v>
      </c>
      <c r="Z469" s="260" t="s">
        <v>1222</v>
      </c>
      <c r="AA469" s="260" t="s">
        <v>2071</v>
      </c>
      <c r="AB469" s="260" t="s">
        <v>2072</v>
      </c>
      <c r="AC469" s="260" t="str">
        <f>CONCATENATE( tblNapomenaBudzetKorisnik[[#This Row],[Vrsta prihoda]], "-", tblNapomenaBudzetKorisnik[[#This Row],[Šifra budžetskog korisnika]])</f>
        <v>722511-0818045</v>
      </c>
      <c r="AE469" s="260" t="s">
        <v>686</v>
      </c>
      <c r="AF469" s="260" t="s">
        <v>2043</v>
      </c>
      <c r="AG469" s="274" t="s">
        <v>171</v>
      </c>
      <c r="AH469" s="260" t="s">
        <v>172</v>
      </c>
      <c r="AI469" s="260" t="str">
        <f>CONCATENATE(  tblNapomenaOpstinaKorisnik[[#This Row],[Šifra opštine]], "-", tblNapomenaOpstinaKorisnik[[#This Row],[Šifra budžetske organizacije]])</f>
        <v>061-9999999</v>
      </c>
    </row>
    <row r="470" spans="25:35" x14ac:dyDescent="0.2">
      <c r="Y470" s="260" t="s">
        <v>979</v>
      </c>
      <c r="Z470" s="260" t="s">
        <v>1222</v>
      </c>
      <c r="AA470" s="260" t="s">
        <v>2073</v>
      </c>
      <c r="AB470" s="260" t="s">
        <v>2074</v>
      </c>
      <c r="AC470" s="260" t="str">
        <f>CONCATENATE( tblNapomenaBudzetKorisnik[[#This Row],[Vrsta prihoda]], "-", tblNapomenaBudzetKorisnik[[#This Row],[Šifra budžetskog korisnika]])</f>
        <v>722511-0818046</v>
      </c>
      <c r="AE470" s="260" t="s">
        <v>423</v>
      </c>
      <c r="AF470" s="260" t="s">
        <v>2075</v>
      </c>
      <c r="AG470" s="274" t="s">
        <v>2076</v>
      </c>
      <c r="AH470" s="260" t="s">
        <v>176</v>
      </c>
      <c r="AI470" s="260" t="str">
        <f>CONCATENATE(  tblNapomenaOpstinaKorisnik[[#This Row],[Šifra opštine]], "-", tblNapomenaOpstinaKorisnik[[#This Row],[Šifra budžetske organizacije]])</f>
        <v>064-0064110</v>
      </c>
    </row>
    <row r="471" spans="25:35" x14ac:dyDescent="0.2">
      <c r="Y471" s="260" t="s">
        <v>979</v>
      </c>
      <c r="Z471" s="260" t="s">
        <v>1222</v>
      </c>
      <c r="AA471" s="260" t="s">
        <v>2077</v>
      </c>
      <c r="AB471" s="260" t="s">
        <v>2078</v>
      </c>
      <c r="AC471" s="260" t="str">
        <f>CONCATENATE( tblNapomenaBudzetKorisnik[[#This Row],[Vrsta prihoda]], "-", tblNapomenaBudzetKorisnik[[#This Row],[Šifra budžetskog korisnika]])</f>
        <v>722511-0818047</v>
      </c>
      <c r="AE471" s="260" t="s">
        <v>423</v>
      </c>
      <c r="AF471" s="260" t="s">
        <v>2075</v>
      </c>
      <c r="AG471" s="274" t="s">
        <v>2079</v>
      </c>
      <c r="AH471" s="260" t="s">
        <v>191</v>
      </c>
      <c r="AI471" s="260" t="str">
        <f>CONCATENATE(  tblNapomenaOpstinaKorisnik[[#This Row],[Šifra opštine]], "-", tblNapomenaOpstinaKorisnik[[#This Row],[Šifra budžetske organizacije]])</f>
        <v>064-0064120</v>
      </c>
    </row>
    <row r="472" spans="25:35" x14ac:dyDescent="0.2">
      <c r="Y472" s="260" t="s">
        <v>979</v>
      </c>
      <c r="Z472" s="260" t="s">
        <v>1222</v>
      </c>
      <c r="AA472" s="260" t="s">
        <v>1176</v>
      </c>
      <c r="AB472" s="260" t="s">
        <v>2080</v>
      </c>
      <c r="AC472" s="260" t="str">
        <f>CONCATENATE( tblNapomenaBudzetKorisnik[[#This Row],[Vrsta prihoda]], "-", tblNapomenaBudzetKorisnik[[#This Row],[Šifra budžetskog korisnika]])</f>
        <v>722511-0818048</v>
      </c>
      <c r="AE472" s="260" t="s">
        <v>423</v>
      </c>
      <c r="AF472" s="260" t="s">
        <v>2075</v>
      </c>
      <c r="AG472" s="274" t="s">
        <v>2081</v>
      </c>
      <c r="AH472" s="260" t="s">
        <v>747</v>
      </c>
      <c r="AI472" s="260" t="str">
        <f>CONCATENATE(  tblNapomenaOpstinaKorisnik[[#This Row],[Šifra opštine]], "-", tblNapomenaOpstinaKorisnik[[#This Row],[Šifra budžetske organizacije]])</f>
        <v>064-0064125</v>
      </c>
    </row>
    <row r="473" spans="25:35" x14ac:dyDescent="0.2">
      <c r="Y473" s="260" t="s">
        <v>979</v>
      </c>
      <c r="Z473" s="260" t="s">
        <v>1222</v>
      </c>
      <c r="AA473" s="260" t="s">
        <v>2082</v>
      </c>
      <c r="AB473" s="260" t="s">
        <v>2083</v>
      </c>
      <c r="AC473" s="260" t="str">
        <f>CONCATENATE( tblNapomenaBudzetKorisnik[[#This Row],[Vrsta prihoda]], "-", tblNapomenaBudzetKorisnik[[#This Row],[Šifra budžetskog korisnika]])</f>
        <v>722511-0818049</v>
      </c>
      <c r="AE473" s="260" t="s">
        <v>423</v>
      </c>
      <c r="AF473" s="260" t="s">
        <v>2075</v>
      </c>
      <c r="AG473" s="274" t="s">
        <v>2084</v>
      </c>
      <c r="AH473" s="260" t="s">
        <v>222</v>
      </c>
      <c r="AI473" s="260" t="str">
        <f>CONCATENATE(  tblNapomenaOpstinaKorisnik[[#This Row],[Šifra opštine]], "-", tblNapomenaOpstinaKorisnik[[#This Row],[Šifra budžetske organizacije]])</f>
        <v>064-0064130</v>
      </c>
    </row>
    <row r="474" spans="25:35" x14ac:dyDescent="0.2">
      <c r="Y474" s="260" t="s">
        <v>979</v>
      </c>
      <c r="Z474" s="260" t="s">
        <v>1222</v>
      </c>
      <c r="AA474" s="260" t="s">
        <v>1415</v>
      </c>
      <c r="AB474" s="260" t="s">
        <v>2085</v>
      </c>
      <c r="AC474" s="260" t="str">
        <f>CONCATENATE( tblNapomenaBudzetKorisnik[[#This Row],[Vrsta prihoda]], "-", tblNapomenaBudzetKorisnik[[#This Row],[Šifra budžetskog korisnika]])</f>
        <v>722511-0818050</v>
      </c>
      <c r="AE474" s="260" t="s">
        <v>423</v>
      </c>
      <c r="AF474" s="260" t="s">
        <v>2075</v>
      </c>
      <c r="AG474" s="274" t="s">
        <v>2086</v>
      </c>
      <c r="AH474" s="260" t="s">
        <v>238</v>
      </c>
      <c r="AI474" s="260" t="str">
        <f>CONCATENATE(  tblNapomenaOpstinaKorisnik[[#This Row],[Šifra opštine]], "-", tblNapomenaOpstinaKorisnik[[#This Row],[Šifra budžetske organizacije]])</f>
        <v>064-0064140</v>
      </c>
    </row>
    <row r="475" spans="25:35" x14ac:dyDescent="0.2">
      <c r="Y475" s="260" t="s">
        <v>979</v>
      </c>
      <c r="Z475" s="260" t="s">
        <v>1222</v>
      </c>
      <c r="AA475" s="260" t="s">
        <v>1905</v>
      </c>
      <c r="AB475" s="260" t="s">
        <v>2087</v>
      </c>
      <c r="AC475" s="260" t="str">
        <f>CONCATENATE( tblNapomenaBudzetKorisnik[[#This Row],[Vrsta prihoda]], "-", tblNapomenaBudzetKorisnik[[#This Row],[Šifra budžetskog korisnika]])</f>
        <v>722511-0818051</v>
      </c>
      <c r="AE475" s="260" t="s">
        <v>423</v>
      </c>
      <c r="AF475" s="260" t="s">
        <v>2075</v>
      </c>
      <c r="AG475" s="274" t="s">
        <v>2088</v>
      </c>
      <c r="AH475" s="260" t="s">
        <v>253</v>
      </c>
      <c r="AI475" s="260" t="str">
        <f>CONCATENATE(  tblNapomenaOpstinaKorisnik[[#This Row],[Šifra opštine]], "-", tblNapomenaOpstinaKorisnik[[#This Row],[Šifra budžetske organizacije]])</f>
        <v>064-0064150</v>
      </c>
    </row>
    <row r="476" spans="25:35" x14ac:dyDescent="0.2">
      <c r="Y476" s="260" t="s">
        <v>979</v>
      </c>
      <c r="Z476" s="260" t="s">
        <v>1222</v>
      </c>
      <c r="AA476" s="260" t="s">
        <v>2089</v>
      </c>
      <c r="AB476" s="260" t="s">
        <v>2090</v>
      </c>
      <c r="AC476" s="260" t="str">
        <f>CONCATENATE( tblNapomenaBudzetKorisnik[[#This Row],[Vrsta prihoda]], "-", tblNapomenaBudzetKorisnik[[#This Row],[Šifra budžetskog korisnika]])</f>
        <v>722511-0818055</v>
      </c>
      <c r="AE476" s="260" t="s">
        <v>423</v>
      </c>
      <c r="AF476" s="260" t="s">
        <v>2075</v>
      </c>
      <c r="AG476" s="274" t="s">
        <v>2091</v>
      </c>
      <c r="AH476" s="260" t="s">
        <v>1245</v>
      </c>
      <c r="AI476" s="260" t="str">
        <f>CONCATENATE(  tblNapomenaOpstinaKorisnik[[#This Row],[Šifra opštine]], "-", tblNapomenaOpstinaKorisnik[[#This Row],[Šifra budžetske organizacije]])</f>
        <v>064-0064160</v>
      </c>
    </row>
    <row r="477" spans="25:35" x14ac:dyDescent="0.2">
      <c r="Y477" s="260" t="s">
        <v>979</v>
      </c>
      <c r="Z477" s="260" t="s">
        <v>1222</v>
      </c>
      <c r="AA477" s="260" t="s">
        <v>1745</v>
      </c>
      <c r="AB477" s="260" t="s">
        <v>2092</v>
      </c>
      <c r="AC477" s="260" t="str">
        <f>CONCATENATE( tblNapomenaBudzetKorisnik[[#This Row],[Vrsta prihoda]], "-", tblNapomenaBudzetKorisnik[[#This Row],[Šifra budžetskog korisnika]])</f>
        <v>722511-0818056</v>
      </c>
      <c r="AE477" s="260" t="s">
        <v>423</v>
      </c>
      <c r="AF477" s="260" t="s">
        <v>2075</v>
      </c>
      <c r="AG477" s="274" t="s">
        <v>2093</v>
      </c>
      <c r="AH477" s="260" t="s">
        <v>300</v>
      </c>
      <c r="AI477" s="260" t="str">
        <f>CONCATENATE(  tblNapomenaOpstinaKorisnik[[#This Row],[Šifra opštine]], "-", tblNapomenaOpstinaKorisnik[[#This Row],[Šifra budžetske organizacije]])</f>
        <v>064-0064200</v>
      </c>
    </row>
    <row r="478" spans="25:35" x14ac:dyDescent="0.2">
      <c r="Y478" s="260" t="s">
        <v>979</v>
      </c>
      <c r="Z478" s="260" t="s">
        <v>1222</v>
      </c>
      <c r="AA478" s="260" t="s">
        <v>375</v>
      </c>
      <c r="AB478" s="260" t="s">
        <v>376</v>
      </c>
      <c r="AC478" s="260" t="str">
        <f>CONCATENATE( tblNapomenaBudzetKorisnik[[#This Row],[Vrsta prihoda]], "-", tblNapomenaBudzetKorisnik[[#This Row],[Šifra budžetskog korisnika]])</f>
        <v>722511-0818058</v>
      </c>
      <c r="AE478" s="260" t="s">
        <v>423</v>
      </c>
      <c r="AF478" s="260" t="s">
        <v>2075</v>
      </c>
      <c r="AG478" s="274" t="s">
        <v>2094</v>
      </c>
      <c r="AH478" s="260" t="s">
        <v>2095</v>
      </c>
      <c r="AI478" s="260" t="str">
        <f>CONCATENATE(  tblNapomenaOpstinaKorisnik[[#This Row],[Šifra opštine]], "-", tblNapomenaOpstinaKorisnik[[#This Row],[Šifra budžetske organizacije]])</f>
        <v>064-0064300</v>
      </c>
    </row>
    <row r="479" spans="25:35" x14ac:dyDescent="0.2">
      <c r="Y479" s="260" t="s">
        <v>979</v>
      </c>
      <c r="Z479" s="260" t="s">
        <v>1222</v>
      </c>
      <c r="AA479" s="260" t="s">
        <v>2096</v>
      </c>
      <c r="AB479" s="260" t="s">
        <v>2097</v>
      </c>
      <c r="AC479" s="260" t="str">
        <f>CONCATENATE( tblNapomenaBudzetKorisnik[[#This Row],[Vrsta prihoda]], "-", tblNapomenaBudzetKorisnik[[#This Row],[Šifra budžetskog korisnika]])</f>
        <v>722511-0818059</v>
      </c>
      <c r="AE479" s="260" t="s">
        <v>423</v>
      </c>
      <c r="AF479" s="260" t="s">
        <v>2075</v>
      </c>
      <c r="AG479" s="274" t="s">
        <v>2098</v>
      </c>
      <c r="AH479" s="260" t="s">
        <v>2099</v>
      </c>
      <c r="AI479" s="260" t="str">
        <f>CONCATENATE(  tblNapomenaOpstinaKorisnik[[#This Row],[Šifra opštine]], "-", tblNapomenaOpstinaKorisnik[[#This Row],[Šifra budžetske organizacije]])</f>
        <v>064-0064301</v>
      </c>
    </row>
    <row r="480" spans="25:35" x14ac:dyDescent="0.2">
      <c r="Y480" s="260" t="s">
        <v>979</v>
      </c>
      <c r="Z480" s="260" t="s">
        <v>1222</v>
      </c>
      <c r="AA480" s="260" t="s">
        <v>2100</v>
      </c>
      <c r="AB480" s="260" t="s">
        <v>2101</v>
      </c>
      <c r="AC480" s="260" t="str">
        <f>CONCATENATE( tblNapomenaBudzetKorisnik[[#This Row],[Vrsta prihoda]], "-", tblNapomenaBudzetKorisnik[[#This Row],[Šifra budžetskog korisnika]])</f>
        <v>722511-0818060</v>
      </c>
      <c r="AE480" s="260" t="s">
        <v>423</v>
      </c>
      <c r="AF480" s="260" t="s">
        <v>2075</v>
      </c>
      <c r="AG480" s="274" t="s">
        <v>2102</v>
      </c>
      <c r="AH480" s="260" t="s">
        <v>2103</v>
      </c>
      <c r="AI480" s="260" t="str">
        <f>CONCATENATE(  tblNapomenaOpstinaKorisnik[[#This Row],[Šifra opštine]], "-", tblNapomenaOpstinaKorisnik[[#This Row],[Šifra budžetske organizacije]])</f>
        <v>064-0064400</v>
      </c>
    </row>
    <row r="481" spans="25:35" x14ac:dyDescent="0.2">
      <c r="Y481" s="260" t="s">
        <v>979</v>
      </c>
      <c r="Z481" s="260" t="s">
        <v>1222</v>
      </c>
      <c r="AA481" s="260" t="s">
        <v>2104</v>
      </c>
      <c r="AB481" s="260" t="s">
        <v>2105</v>
      </c>
      <c r="AC481" s="260" t="str">
        <f>CONCATENATE( tblNapomenaBudzetKorisnik[[#This Row],[Vrsta prihoda]], "-", tblNapomenaBudzetKorisnik[[#This Row],[Šifra budžetskog korisnika]])</f>
        <v>722511-0818061</v>
      </c>
      <c r="AE481" s="260" t="s">
        <v>423</v>
      </c>
      <c r="AF481" s="260" t="s">
        <v>2075</v>
      </c>
      <c r="AG481" s="274" t="s">
        <v>2106</v>
      </c>
      <c r="AH481" s="260" t="s">
        <v>747</v>
      </c>
      <c r="AI481" s="260" t="str">
        <f>CONCATENATE(  tblNapomenaOpstinaKorisnik[[#This Row],[Šifra opštine]], "-", tblNapomenaOpstinaKorisnik[[#This Row],[Šifra budžetske organizacije]])</f>
        <v>064-0064600</v>
      </c>
    </row>
    <row r="482" spans="25:35" x14ac:dyDescent="0.2">
      <c r="Y482" s="260" t="s">
        <v>979</v>
      </c>
      <c r="Z482" s="260" t="s">
        <v>1222</v>
      </c>
      <c r="AA482" s="260" t="s">
        <v>2107</v>
      </c>
      <c r="AB482" s="260" t="s">
        <v>2108</v>
      </c>
      <c r="AC482" s="260" t="str">
        <f>CONCATENATE( tblNapomenaBudzetKorisnik[[#This Row],[Vrsta prihoda]], "-", tblNapomenaBudzetKorisnik[[#This Row],[Šifra budžetskog korisnika]])</f>
        <v>722511-0819001</v>
      </c>
      <c r="AE482" s="260" t="s">
        <v>423</v>
      </c>
      <c r="AF482" s="260" t="s">
        <v>2075</v>
      </c>
      <c r="AG482" s="274" t="s">
        <v>2109</v>
      </c>
      <c r="AH482" s="260" t="s">
        <v>2110</v>
      </c>
      <c r="AI482" s="260" t="str">
        <f>CONCATENATE(  tblNapomenaOpstinaKorisnik[[#This Row],[Šifra opštine]], "-", tblNapomenaOpstinaKorisnik[[#This Row],[Šifra budžetske organizacije]])</f>
        <v>064-0064910</v>
      </c>
    </row>
    <row r="483" spans="25:35" x14ac:dyDescent="0.2">
      <c r="Y483" s="260" t="s">
        <v>979</v>
      </c>
      <c r="Z483" s="260" t="s">
        <v>1222</v>
      </c>
      <c r="AA483" s="260" t="s">
        <v>2111</v>
      </c>
      <c r="AB483" s="260" t="s">
        <v>2112</v>
      </c>
      <c r="AC483" s="260" t="str">
        <f>CONCATENATE( tblNapomenaBudzetKorisnik[[#This Row],[Vrsta prihoda]], "-", tblNapomenaBudzetKorisnik[[#This Row],[Šifra budžetskog korisnika]])</f>
        <v>722511-0822001</v>
      </c>
      <c r="AE483" s="260" t="s">
        <v>423</v>
      </c>
      <c r="AF483" s="260" t="s">
        <v>2075</v>
      </c>
      <c r="AG483" s="274" t="s">
        <v>2113</v>
      </c>
      <c r="AH483" s="260" t="s">
        <v>2114</v>
      </c>
      <c r="AI483" s="260" t="str">
        <f>CONCATENATE(  tblNapomenaOpstinaKorisnik[[#This Row],[Šifra opštine]], "-", tblNapomenaOpstinaKorisnik[[#This Row],[Šifra budžetske organizacije]])</f>
        <v>064-0064920</v>
      </c>
    </row>
    <row r="484" spans="25:35" x14ac:dyDescent="0.2">
      <c r="Y484" s="260" t="s">
        <v>979</v>
      </c>
      <c r="Z484" s="260" t="s">
        <v>1222</v>
      </c>
      <c r="AA484" s="260" t="s">
        <v>2115</v>
      </c>
      <c r="AB484" s="260" t="s">
        <v>2116</v>
      </c>
      <c r="AC484" s="260" t="str">
        <f>CONCATENATE( tblNapomenaBudzetKorisnik[[#This Row],[Vrsta prihoda]], "-", tblNapomenaBudzetKorisnik[[#This Row],[Šifra budžetskog korisnika]])</f>
        <v>722511-0918001</v>
      </c>
      <c r="AE484" s="260" t="s">
        <v>423</v>
      </c>
      <c r="AF484" s="260" t="s">
        <v>2075</v>
      </c>
      <c r="AG484" s="274" t="s">
        <v>1844</v>
      </c>
      <c r="AH484" s="260" t="s">
        <v>2117</v>
      </c>
      <c r="AI484" s="260" t="str">
        <f>CONCATENATE(  tblNapomenaOpstinaKorisnik[[#This Row],[Šifra opštine]], "-", tblNapomenaOpstinaKorisnik[[#This Row],[Šifra budžetske organizacije]])</f>
        <v>064-0815051</v>
      </c>
    </row>
    <row r="485" spans="25:35" x14ac:dyDescent="0.2">
      <c r="Y485" s="260" t="s">
        <v>979</v>
      </c>
      <c r="Z485" s="260" t="s">
        <v>1222</v>
      </c>
      <c r="AA485" s="260" t="s">
        <v>2118</v>
      </c>
      <c r="AB485" s="260" t="s">
        <v>2119</v>
      </c>
      <c r="AC485" s="260" t="str">
        <f>CONCATENATE( tblNapomenaBudzetKorisnik[[#This Row],[Vrsta prihoda]], "-", tblNapomenaBudzetKorisnik[[#This Row],[Šifra budžetskog korisnika]])</f>
        <v>722511-0919000</v>
      </c>
      <c r="AE485" s="260" t="s">
        <v>423</v>
      </c>
      <c r="AF485" s="260" t="s">
        <v>2075</v>
      </c>
      <c r="AG485" s="274" t="s">
        <v>171</v>
      </c>
      <c r="AH485" s="260" t="s">
        <v>172</v>
      </c>
      <c r="AI485" s="260" t="str">
        <f>CONCATENATE(  tblNapomenaOpstinaKorisnik[[#This Row],[Šifra opštine]], "-", tblNapomenaOpstinaKorisnik[[#This Row],[Šifra budžetske organizacije]])</f>
        <v>064-9999999</v>
      </c>
    </row>
    <row r="486" spans="25:35" x14ac:dyDescent="0.2">
      <c r="Y486" s="260" t="s">
        <v>979</v>
      </c>
      <c r="Z486" s="260" t="s">
        <v>1222</v>
      </c>
      <c r="AA486" s="260" t="s">
        <v>2120</v>
      </c>
      <c r="AB486" s="260" t="s">
        <v>2121</v>
      </c>
      <c r="AC486" s="260" t="str">
        <f>CONCATENATE( tblNapomenaBudzetKorisnik[[#This Row],[Vrsta prihoda]], "-", tblNapomenaBudzetKorisnik[[#This Row],[Šifra budžetskog korisnika]])</f>
        <v>722511-0919001</v>
      </c>
      <c r="AE486" s="260" t="s">
        <v>443</v>
      </c>
      <c r="AF486" s="260" t="s">
        <v>2122</v>
      </c>
      <c r="AG486" s="274" t="s">
        <v>2123</v>
      </c>
      <c r="AH486" s="260" t="s">
        <v>176</v>
      </c>
      <c r="AI486" s="260" t="str">
        <f>CONCATENATE(  tblNapomenaOpstinaKorisnik[[#This Row],[Šifra opštine]], "-", tblNapomenaOpstinaKorisnik[[#This Row],[Šifra budžetske organizacije]])</f>
        <v>066-0066110</v>
      </c>
    </row>
    <row r="487" spans="25:35" x14ac:dyDescent="0.2">
      <c r="Y487" s="260" t="s">
        <v>979</v>
      </c>
      <c r="Z487" s="260" t="s">
        <v>1222</v>
      </c>
      <c r="AA487" s="260" t="s">
        <v>2124</v>
      </c>
      <c r="AB487" s="260" t="s">
        <v>2125</v>
      </c>
      <c r="AC487" s="260" t="str">
        <f>CONCATENATE( tblNapomenaBudzetKorisnik[[#This Row],[Vrsta prihoda]], "-", tblNapomenaBudzetKorisnik[[#This Row],[Šifra budžetskog korisnika]])</f>
        <v>722511-0919002</v>
      </c>
      <c r="AE487" s="260" t="s">
        <v>443</v>
      </c>
      <c r="AF487" s="260" t="s">
        <v>2122</v>
      </c>
      <c r="AG487" s="274" t="s">
        <v>2126</v>
      </c>
      <c r="AH487" s="260" t="s">
        <v>191</v>
      </c>
      <c r="AI487" s="260" t="str">
        <f>CONCATENATE(  tblNapomenaOpstinaKorisnik[[#This Row],[Šifra opštine]], "-", tblNapomenaOpstinaKorisnik[[#This Row],[Šifra budžetske organizacije]])</f>
        <v>066-0066120</v>
      </c>
    </row>
    <row r="488" spans="25:35" x14ac:dyDescent="0.2">
      <c r="Y488" s="260" t="s">
        <v>979</v>
      </c>
      <c r="Z488" s="260" t="s">
        <v>1222</v>
      </c>
      <c r="AA488" s="260" t="s">
        <v>2127</v>
      </c>
      <c r="AB488" s="260" t="s">
        <v>2128</v>
      </c>
      <c r="AC488" s="260" t="str">
        <f>CONCATENATE( tblNapomenaBudzetKorisnik[[#This Row],[Vrsta prihoda]], "-", tblNapomenaBudzetKorisnik[[#This Row],[Šifra budžetskog korisnika]])</f>
        <v>722511-0919003</v>
      </c>
      <c r="AE488" s="260" t="s">
        <v>443</v>
      </c>
      <c r="AF488" s="260" t="s">
        <v>2122</v>
      </c>
      <c r="AG488" s="274" t="s">
        <v>2129</v>
      </c>
      <c r="AH488" s="260" t="s">
        <v>222</v>
      </c>
      <c r="AI488" s="260" t="str">
        <f>CONCATENATE(  tblNapomenaOpstinaKorisnik[[#This Row],[Šifra opštine]], "-", tblNapomenaOpstinaKorisnik[[#This Row],[Šifra budžetske organizacije]])</f>
        <v>066-0066130</v>
      </c>
    </row>
    <row r="489" spans="25:35" x14ac:dyDescent="0.2">
      <c r="Y489" s="260" t="s">
        <v>979</v>
      </c>
      <c r="Z489" s="260" t="s">
        <v>1222</v>
      </c>
      <c r="AA489" s="260" t="s">
        <v>2130</v>
      </c>
      <c r="AB489" s="260" t="s">
        <v>2131</v>
      </c>
      <c r="AC489" s="260" t="str">
        <f>CONCATENATE( tblNapomenaBudzetKorisnik[[#This Row],[Vrsta prihoda]], "-", tblNapomenaBudzetKorisnik[[#This Row],[Šifra budžetskog korisnika]])</f>
        <v>722511-0919004</v>
      </c>
      <c r="AE489" s="260" t="s">
        <v>443</v>
      </c>
      <c r="AF489" s="260" t="s">
        <v>2122</v>
      </c>
      <c r="AG489" s="274" t="s">
        <v>2132</v>
      </c>
      <c r="AH489" s="260" t="s">
        <v>1684</v>
      </c>
      <c r="AI489" s="260" t="str">
        <f>CONCATENATE(  tblNapomenaOpstinaKorisnik[[#This Row],[Šifra opštine]], "-", tblNapomenaOpstinaKorisnik[[#This Row],[Šifra budžetske organizacije]])</f>
        <v>066-0066140</v>
      </c>
    </row>
    <row r="490" spans="25:35" x14ac:dyDescent="0.2">
      <c r="Y490" s="260" t="s">
        <v>979</v>
      </c>
      <c r="Z490" s="260" t="s">
        <v>1222</v>
      </c>
      <c r="AA490" s="260" t="s">
        <v>2133</v>
      </c>
      <c r="AB490" s="260" t="s">
        <v>2134</v>
      </c>
      <c r="AC490" s="260" t="str">
        <f>CONCATENATE( tblNapomenaBudzetKorisnik[[#This Row],[Vrsta prihoda]], "-", tblNapomenaBudzetKorisnik[[#This Row],[Šifra budžetskog korisnika]])</f>
        <v>722511-0919005</v>
      </c>
      <c r="AE490" s="260" t="s">
        <v>443</v>
      </c>
      <c r="AF490" s="260" t="s">
        <v>2122</v>
      </c>
      <c r="AG490" s="274" t="s">
        <v>2135</v>
      </c>
      <c r="AH490" s="260" t="s">
        <v>277</v>
      </c>
      <c r="AI490" s="260" t="str">
        <f>CONCATENATE(  tblNapomenaOpstinaKorisnik[[#This Row],[Šifra opštine]], "-", tblNapomenaOpstinaKorisnik[[#This Row],[Šifra budžetske organizacije]])</f>
        <v>066-0066190</v>
      </c>
    </row>
    <row r="491" spans="25:35" x14ac:dyDescent="0.2">
      <c r="Y491" s="260" t="s">
        <v>979</v>
      </c>
      <c r="Z491" s="260" t="s">
        <v>1222</v>
      </c>
      <c r="AA491" s="260" t="s">
        <v>2136</v>
      </c>
      <c r="AB491" s="260" t="s">
        <v>2137</v>
      </c>
      <c r="AC491" s="260" t="str">
        <f>CONCATENATE( tblNapomenaBudzetKorisnik[[#This Row],[Vrsta prihoda]], "-", tblNapomenaBudzetKorisnik[[#This Row],[Šifra budžetskog korisnika]])</f>
        <v>722511-0919006</v>
      </c>
      <c r="AE491" s="260" t="s">
        <v>443</v>
      </c>
      <c r="AF491" s="260" t="s">
        <v>2122</v>
      </c>
      <c r="AG491" s="274" t="s">
        <v>2138</v>
      </c>
      <c r="AH491" s="260" t="s">
        <v>300</v>
      </c>
      <c r="AI491" s="260" t="str">
        <f>CONCATENATE(  tblNapomenaOpstinaKorisnik[[#This Row],[Šifra opštine]], "-", tblNapomenaOpstinaKorisnik[[#This Row],[Šifra budžetske organizacije]])</f>
        <v>066-0066200</v>
      </c>
    </row>
    <row r="492" spans="25:35" x14ac:dyDescent="0.2">
      <c r="Y492" s="260" t="s">
        <v>979</v>
      </c>
      <c r="Z492" s="260" t="s">
        <v>1222</v>
      </c>
      <c r="AA492" s="260" t="s">
        <v>2139</v>
      </c>
      <c r="AB492" s="260" t="s">
        <v>2140</v>
      </c>
      <c r="AC492" s="260" t="str">
        <f>CONCATENATE( tblNapomenaBudzetKorisnik[[#This Row],[Vrsta prihoda]], "-", tblNapomenaBudzetKorisnik[[#This Row],[Šifra budžetskog korisnika]])</f>
        <v>722511-0919007</v>
      </c>
      <c r="AE492" s="260" t="s">
        <v>443</v>
      </c>
      <c r="AF492" s="260" t="s">
        <v>2122</v>
      </c>
      <c r="AG492" s="274" t="s">
        <v>2141</v>
      </c>
      <c r="AH492" s="260" t="s">
        <v>2142</v>
      </c>
      <c r="AI492" s="260" t="str">
        <f>CONCATENATE(  tblNapomenaOpstinaKorisnik[[#This Row],[Šifra opštine]], "-", tblNapomenaOpstinaKorisnik[[#This Row],[Šifra budžetske organizacije]])</f>
        <v>066-0066300</v>
      </c>
    </row>
    <row r="493" spans="25:35" x14ac:dyDescent="0.2">
      <c r="Y493" s="260" t="s">
        <v>979</v>
      </c>
      <c r="Z493" s="260" t="s">
        <v>1222</v>
      </c>
      <c r="AA493" s="260" t="s">
        <v>2143</v>
      </c>
      <c r="AB493" s="260" t="s">
        <v>2144</v>
      </c>
      <c r="AC493" s="260" t="str">
        <f>CONCATENATE( tblNapomenaBudzetKorisnik[[#This Row],[Vrsta prihoda]], "-", tblNapomenaBudzetKorisnik[[#This Row],[Šifra budžetskog korisnika]])</f>
        <v>722511-0919008</v>
      </c>
      <c r="AE493" s="260" t="s">
        <v>443</v>
      </c>
      <c r="AF493" s="260" t="s">
        <v>2122</v>
      </c>
      <c r="AG493" s="274" t="s">
        <v>1847</v>
      </c>
      <c r="AH493" s="260" t="s">
        <v>2145</v>
      </c>
      <c r="AI493" s="260" t="str">
        <f>CONCATENATE(  tblNapomenaOpstinaKorisnik[[#This Row],[Šifra opštine]], "-", tblNapomenaOpstinaKorisnik[[#This Row],[Šifra budžetske organizacije]])</f>
        <v>066-0815052</v>
      </c>
    </row>
    <row r="494" spans="25:35" x14ac:dyDescent="0.2">
      <c r="Y494" s="260" t="s">
        <v>979</v>
      </c>
      <c r="Z494" s="260" t="s">
        <v>1222</v>
      </c>
      <c r="AA494" s="260" t="s">
        <v>2146</v>
      </c>
      <c r="AB494" s="260" t="s">
        <v>2147</v>
      </c>
      <c r="AC494" s="260" t="str">
        <f>CONCATENATE( tblNapomenaBudzetKorisnik[[#This Row],[Vrsta prihoda]], "-", tblNapomenaBudzetKorisnik[[#This Row],[Šifra budžetskog korisnika]])</f>
        <v>722511-0921001</v>
      </c>
      <c r="AE494" s="260" t="s">
        <v>443</v>
      </c>
      <c r="AF494" s="260" t="s">
        <v>2122</v>
      </c>
      <c r="AG494" s="274" t="s">
        <v>171</v>
      </c>
      <c r="AH494" s="260" t="s">
        <v>172</v>
      </c>
      <c r="AI494" s="260" t="str">
        <f>CONCATENATE(  tblNapomenaOpstinaKorisnik[[#This Row],[Šifra opštine]], "-", tblNapomenaOpstinaKorisnik[[#This Row],[Šifra budžetske organizacije]])</f>
        <v>066-9999999</v>
      </c>
    </row>
    <row r="495" spans="25:35" x14ac:dyDescent="0.2">
      <c r="Y495" s="260" t="s">
        <v>979</v>
      </c>
      <c r="Z495" s="260" t="s">
        <v>1222</v>
      </c>
      <c r="AA495" s="260" t="s">
        <v>2148</v>
      </c>
      <c r="AB495" s="260" t="s">
        <v>2149</v>
      </c>
      <c r="AC495" s="260" t="str">
        <f>CONCATENATE( tblNapomenaBudzetKorisnik[[#This Row],[Vrsta prihoda]], "-", tblNapomenaBudzetKorisnik[[#This Row],[Šifra budžetskog korisnika]])</f>
        <v>722511-0922000</v>
      </c>
      <c r="AE495" s="260" t="s">
        <v>454</v>
      </c>
      <c r="AF495" s="260" t="s">
        <v>2150</v>
      </c>
      <c r="AG495" s="274" t="s">
        <v>2151</v>
      </c>
      <c r="AH495" s="260" t="s">
        <v>176</v>
      </c>
      <c r="AI495" s="260" t="str">
        <f>CONCATENATE(  tblNapomenaOpstinaKorisnik[[#This Row],[Šifra opštine]], "-", tblNapomenaOpstinaKorisnik[[#This Row],[Šifra budžetske organizacije]])</f>
        <v>067-0067110</v>
      </c>
    </row>
    <row r="496" spans="25:35" x14ac:dyDescent="0.2">
      <c r="Y496" s="260" t="s">
        <v>979</v>
      </c>
      <c r="Z496" s="260" t="s">
        <v>1222</v>
      </c>
      <c r="AA496" s="260" t="s">
        <v>2152</v>
      </c>
      <c r="AB496" s="260" t="s">
        <v>2153</v>
      </c>
      <c r="AC496" s="260" t="str">
        <f>CONCATENATE( tblNapomenaBudzetKorisnik[[#This Row],[Vrsta prihoda]], "-", tblNapomenaBudzetKorisnik[[#This Row],[Šifra budžetskog korisnika]])</f>
        <v>722511-0922001</v>
      </c>
      <c r="AE496" s="260" t="s">
        <v>454</v>
      </c>
      <c r="AF496" s="260" t="s">
        <v>2150</v>
      </c>
      <c r="AG496" s="274" t="s">
        <v>2154</v>
      </c>
      <c r="AH496" s="260" t="s">
        <v>191</v>
      </c>
      <c r="AI496" s="260" t="str">
        <f>CONCATENATE(  tblNapomenaOpstinaKorisnik[[#This Row],[Šifra opštine]], "-", tblNapomenaOpstinaKorisnik[[#This Row],[Šifra budžetske organizacije]])</f>
        <v>067-0067120</v>
      </c>
    </row>
    <row r="497" spans="25:35" x14ac:dyDescent="0.2">
      <c r="Y497" s="260" t="s">
        <v>979</v>
      </c>
      <c r="Z497" s="260" t="s">
        <v>1222</v>
      </c>
      <c r="AA497" s="260" t="s">
        <v>2155</v>
      </c>
      <c r="AB497" s="260" t="s">
        <v>2156</v>
      </c>
      <c r="AC497" s="260" t="str">
        <f>CONCATENATE( tblNapomenaBudzetKorisnik[[#This Row],[Vrsta prihoda]], "-", tblNapomenaBudzetKorisnik[[#This Row],[Šifra budžetskog korisnika]])</f>
        <v>722511-0922002</v>
      </c>
      <c r="AE497" s="260" t="s">
        <v>454</v>
      </c>
      <c r="AF497" s="260" t="s">
        <v>2150</v>
      </c>
      <c r="AG497" s="274" t="s">
        <v>2157</v>
      </c>
      <c r="AH497" s="260" t="s">
        <v>646</v>
      </c>
      <c r="AI497" s="260" t="str">
        <f>CONCATENATE(  tblNapomenaOpstinaKorisnik[[#This Row],[Šifra opštine]], "-", tblNapomenaOpstinaKorisnik[[#This Row],[Šifra budžetske organizacije]])</f>
        <v>067-0067130</v>
      </c>
    </row>
    <row r="498" spans="25:35" x14ac:dyDescent="0.2">
      <c r="Y498" s="260" t="s">
        <v>979</v>
      </c>
      <c r="Z498" s="260" t="s">
        <v>1222</v>
      </c>
      <c r="AA498" s="260" t="s">
        <v>2158</v>
      </c>
      <c r="AB498" s="260" t="s">
        <v>277</v>
      </c>
      <c r="AC498" s="260" t="str">
        <f>CONCATENATE( tblNapomenaBudzetKorisnik[[#This Row],[Vrsta prihoda]], "-", tblNapomenaBudzetKorisnik[[#This Row],[Šifra budžetskog korisnika]])</f>
        <v>722511-0923000</v>
      </c>
      <c r="AE498" s="260" t="s">
        <v>454</v>
      </c>
      <c r="AF498" s="260" t="s">
        <v>2150</v>
      </c>
      <c r="AG498" s="274" t="s">
        <v>2159</v>
      </c>
      <c r="AH498" s="260" t="s">
        <v>1841</v>
      </c>
      <c r="AI498" s="260" t="str">
        <f>CONCATENATE(  tblNapomenaOpstinaKorisnik[[#This Row],[Šifra opštine]], "-", tblNapomenaOpstinaKorisnik[[#This Row],[Šifra budžetske organizacije]])</f>
        <v>067-0067140</v>
      </c>
    </row>
    <row r="499" spans="25:35" x14ac:dyDescent="0.2">
      <c r="Y499" s="260" t="s">
        <v>979</v>
      </c>
      <c r="Z499" s="260" t="s">
        <v>1222</v>
      </c>
      <c r="AA499" s="260" t="s">
        <v>2160</v>
      </c>
      <c r="AB499" s="260" t="s">
        <v>2161</v>
      </c>
      <c r="AC499" s="260" t="str">
        <f>CONCATENATE( tblNapomenaBudzetKorisnik[[#This Row],[Vrsta prihoda]], "-", tblNapomenaBudzetKorisnik[[#This Row],[Šifra budžetskog korisnika]])</f>
        <v>722511-0923001</v>
      </c>
      <c r="AE499" s="260" t="s">
        <v>454</v>
      </c>
      <c r="AF499" s="260" t="s">
        <v>2150</v>
      </c>
      <c r="AG499" s="274" t="s">
        <v>2162</v>
      </c>
      <c r="AH499" s="260" t="s">
        <v>2163</v>
      </c>
      <c r="AI499" s="260" t="str">
        <f>CONCATENATE(  tblNapomenaOpstinaKorisnik[[#This Row],[Šifra opštine]], "-", tblNapomenaOpstinaKorisnik[[#This Row],[Šifra budžetske organizacije]])</f>
        <v>067-0067160</v>
      </c>
    </row>
    <row r="500" spans="25:35" x14ac:dyDescent="0.2">
      <c r="Y500" s="260" t="s">
        <v>979</v>
      </c>
      <c r="Z500" s="260" t="s">
        <v>1222</v>
      </c>
      <c r="AA500" s="260" t="s">
        <v>2164</v>
      </c>
      <c r="AB500" s="260" t="s">
        <v>2165</v>
      </c>
      <c r="AC500" s="260" t="str">
        <f>CONCATENATE( tblNapomenaBudzetKorisnik[[#This Row],[Vrsta prihoda]], "-", tblNapomenaBudzetKorisnik[[#This Row],[Šifra budžetskog korisnika]])</f>
        <v>722511-0923003</v>
      </c>
      <c r="AE500" s="260" t="s">
        <v>454</v>
      </c>
      <c r="AF500" s="260" t="s">
        <v>2150</v>
      </c>
      <c r="AG500" s="274" t="s">
        <v>2166</v>
      </c>
      <c r="AH500" s="260" t="s">
        <v>2167</v>
      </c>
      <c r="AI500" s="260" t="str">
        <f>CONCATENATE(  tblNapomenaOpstinaKorisnik[[#This Row],[Šifra opštine]], "-", tblNapomenaOpstinaKorisnik[[#This Row],[Šifra budžetske organizacije]])</f>
        <v>067-0067170</v>
      </c>
    </row>
    <row r="501" spans="25:35" x14ac:dyDescent="0.2">
      <c r="Y501" s="260" t="s">
        <v>979</v>
      </c>
      <c r="Z501" s="260" t="s">
        <v>1222</v>
      </c>
      <c r="AA501" s="260" t="s">
        <v>2168</v>
      </c>
      <c r="AB501" s="260" t="s">
        <v>2169</v>
      </c>
      <c r="AC501" s="260" t="str">
        <f>CONCATENATE( tblNapomenaBudzetKorisnik[[#This Row],[Vrsta prihoda]], "-", tblNapomenaBudzetKorisnik[[#This Row],[Šifra budžetskog korisnika]])</f>
        <v>722511-0923004</v>
      </c>
      <c r="AE501" s="260" t="s">
        <v>454</v>
      </c>
      <c r="AF501" s="260" t="s">
        <v>2150</v>
      </c>
      <c r="AG501" s="274" t="s">
        <v>2170</v>
      </c>
      <c r="AH501" s="260" t="s">
        <v>277</v>
      </c>
      <c r="AI501" s="260" t="str">
        <f>CONCATENATE(  tblNapomenaOpstinaKorisnik[[#This Row],[Šifra opštine]], "-", tblNapomenaOpstinaKorisnik[[#This Row],[Šifra budžetske organizacije]])</f>
        <v>067-0067190</v>
      </c>
    </row>
    <row r="502" spans="25:35" x14ac:dyDescent="0.2">
      <c r="Y502" s="260" t="s">
        <v>979</v>
      </c>
      <c r="Z502" s="260" t="s">
        <v>1222</v>
      </c>
      <c r="AA502" s="260" t="s">
        <v>2171</v>
      </c>
      <c r="AB502" s="260" t="s">
        <v>2172</v>
      </c>
      <c r="AC502" s="260" t="str">
        <f>CONCATENATE( tblNapomenaBudzetKorisnik[[#This Row],[Vrsta prihoda]], "-", tblNapomenaBudzetKorisnik[[#This Row],[Šifra budžetskog korisnika]])</f>
        <v>722511-1024001</v>
      </c>
      <c r="AE502" s="260" t="s">
        <v>454</v>
      </c>
      <c r="AF502" s="260" t="s">
        <v>2150</v>
      </c>
      <c r="AG502" s="274" t="s">
        <v>2173</v>
      </c>
      <c r="AH502" s="260" t="s">
        <v>654</v>
      </c>
      <c r="AI502" s="260" t="str">
        <f>CONCATENATE(  tblNapomenaOpstinaKorisnik[[#This Row],[Šifra opštine]], "-", tblNapomenaOpstinaKorisnik[[#This Row],[Šifra budžetske organizacije]])</f>
        <v>067-0067220</v>
      </c>
    </row>
    <row r="503" spans="25:35" x14ac:dyDescent="0.2">
      <c r="Y503" s="260" t="s">
        <v>979</v>
      </c>
      <c r="Z503" s="260" t="s">
        <v>1222</v>
      </c>
      <c r="AA503" s="260" t="s">
        <v>758</v>
      </c>
      <c r="AB503" s="260" t="s">
        <v>759</v>
      </c>
      <c r="AC503" s="260" t="str">
        <f>CONCATENATE( tblNapomenaBudzetKorisnik[[#This Row],[Vrsta prihoda]], "-", tblNapomenaBudzetKorisnik[[#This Row],[Šifra budžetskog korisnika]])</f>
        <v>722511-1025001</v>
      </c>
      <c r="AE503" s="260" t="s">
        <v>454</v>
      </c>
      <c r="AF503" s="260" t="s">
        <v>2150</v>
      </c>
      <c r="AG503" s="274" t="s">
        <v>2174</v>
      </c>
      <c r="AH503" s="260" t="s">
        <v>2175</v>
      </c>
      <c r="AI503" s="260" t="str">
        <f>CONCATENATE(  tblNapomenaOpstinaKorisnik[[#This Row],[Šifra opštine]], "-", tblNapomenaOpstinaKorisnik[[#This Row],[Šifra budžetske organizacije]])</f>
        <v>067-0067240</v>
      </c>
    </row>
    <row r="504" spans="25:35" x14ac:dyDescent="0.2">
      <c r="Y504" s="260" t="s">
        <v>979</v>
      </c>
      <c r="Z504" s="260" t="s">
        <v>1222</v>
      </c>
      <c r="AA504" s="260" t="s">
        <v>2176</v>
      </c>
      <c r="AB504" s="260" t="s">
        <v>2177</v>
      </c>
      <c r="AC504" s="260" t="str">
        <f>CONCATENATE( tblNapomenaBudzetKorisnik[[#This Row],[Vrsta prihoda]], "-", tblNapomenaBudzetKorisnik[[#This Row],[Šifra budžetskog korisnika]])</f>
        <v>722511-1026001</v>
      </c>
      <c r="AE504" s="260" t="s">
        <v>454</v>
      </c>
      <c r="AF504" s="260" t="s">
        <v>2150</v>
      </c>
      <c r="AG504" s="274" t="s">
        <v>2178</v>
      </c>
      <c r="AH504" s="260" t="s">
        <v>2179</v>
      </c>
      <c r="AI504" s="260" t="str">
        <f>CONCATENATE(  tblNapomenaOpstinaKorisnik[[#This Row],[Šifra opštine]], "-", tblNapomenaOpstinaKorisnik[[#This Row],[Šifra budžetske organizacije]])</f>
        <v>067-0067300</v>
      </c>
    </row>
    <row r="505" spans="25:35" x14ac:dyDescent="0.2">
      <c r="Y505" s="260" t="s">
        <v>979</v>
      </c>
      <c r="Z505" s="260" t="s">
        <v>1222</v>
      </c>
      <c r="AA505" s="260" t="s">
        <v>2180</v>
      </c>
      <c r="AB505" s="260" t="s">
        <v>2181</v>
      </c>
      <c r="AC505" s="260" t="str">
        <f>CONCATENATE( tblNapomenaBudzetKorisnik[[#This Row],[Vrsta prihoda]], "-", tblNapomenaBudzetKorisnik[[#This Row],[Šifra budžetskog korisnika]])</f>
        <v>722511-1027001</v>
      </c>
      <c r="AE505" s="260" t="s">
        <v>454</v>
      </c>
      <c r="AF505" s="260" t="s">
        <v>2150</v>
      </c>
      <c r="AG505" s="274" t="s">
        <v>2182</v>
      </c>
      <c r="AH505" s="260" t="s">
        <v>2183</v>
      </c>
      <c r="AI505" s="260" t="str">
        <f>CONCATENATE(  tblNapomenaOpstinaKorisnik[[#This Row],[Šifra opštine]], "-", tblNapomenaOpstinaKorisnik[[#This Row],[Šifra budžetske organizacije]])</f>
        <v>067-0067400</v>
      </c>
    </row>
    <row r="506" spans="25:35" x14ac:dyDescent="0.2">
      <c r="Y506" s="260" t="s">
        <v>979</v>
      </c>
      <c r="Z506" s="260" t="s">
        <v>1222</v>
      </c>
      <c r="AA506" s="260" t="s">
        <v>2184</v>
      </c>
      <c r="AB506" s="260" t="s">
        <v>2185</v>
      </c>
      <c r="AC506" s="260" t="str">
        <f>CONCATENATE( tblNapomenaBudzetKorisnik[[#This Row],[Vrsta prihoda]], "-", tblNapomenaBudzetKorisnik[[#This Row],[Šifra budžetskog korisnika]])</f>
        <v>722511-1855016</v>
      </c>
      <c r="AE506" s="260" t="s">
        <v>454</v>
      </c>
      <c r="AF506" s="260" t="s">
        <v>2150</v>
      </c>
      <c r="AG506" s="274" t="s">
        <v>1757</v>
      </c>
      <c r="AH506" s="260" t="s">
        <v>2186</v>
      </c>
      <c r="AI506" s="260" t="str">
        <f>CONCATENATE(  tblNapomenaOpstinaKorisnik[[#This Row],[Šifra opštine]], "-", tblNapomenaOpstinaKorisnik[[#This Row],[Šifra budžetske organizacije]])</f>
        <v>067-0815021</v>
      </c>
    </row>
    <row r="507" spans="25:35" x14ac:dyDescent="0.2">
      <c r="Y507" s="260" t="s">
        <v>979</v>
      </c>
      <c r="Z507" s="260" t="s">
        <v>1222</v>
      </c>
      <c r="AA507" s="260" t="s">
        <v>1720</v>
      </c>
      <c r="AB507" s="260" t="s">
        <v>2187</v>
      </c>
      <c r="AC507" s="260" t="str">
        <f>CONCATENATE( tblNapomenaBudzetKorisnik[[#This Row],[Vrsta prihoda]], "-", tblNapomenaBudzetKorisnik[[#This Row],[Šifra budžetskog korisnika]])</f>
        <v>722511-0818063</v>
      </c>
      <c r="AE507" s="260" t="s">
        <v>454</v>
      </c>
      <c r="AF507" s="260" t="s">
        <v>2150</v>
      </c>
      <c r="AG507" s="274" t="s">
        <v>1761</v>
      </c>
      <c r="AH507" s="260" t="s">
        <v>2188</v>
      </c>
      <c r="AI507" s="260" t="str">
        <f>CONCATENATE(  tblNapomenaOpstinaKorisnik[[#This Row],[Šifra opštine]], "-", tblNapomenaOpstinaKorisnik[[#This Row],[Šifra budžetske organizacije]])</f>
        <v>067-0815022</v>
      </c>
    </row>
    <row r="508" spans="25:35" x14ac:dyDescent="0.2">
      <c r="Y508" s="260" t="s">
        <v>979</v>
      </c>
      <c r="Z508" s="260" t="s">
        <v>1222</v>
      </c>
      <c r="AA508" s="260" t="s">
        <v>2189</v>
      </c>
      <c r="AB508" s="260" t="s">
        <v>2190</v>
      </c>
      <c r="AC508" s="260" t="str">
        <f>CONCATENATE( tblNapomenaBudzetKorisnik[[#This Row],[Vrsta prihoda]], "-", tblNapomenaBudzetKorisnik[[#This Row],[Šifra budžetskog korisnika]])</f>
        <v>722511-1041001</v>
      </c>
      <c r="AE508" s="260" t="s">
        <v>454</v>
      </c>
      <c r="AF508" s="260" t="s">
        <v>2150</v>
      </c>
      <c r="AG508" s="274" t="s">
        <v>1966</v>
      </c>
      <c r="AH508" s="260" t="s">
        <v>1967</v>
      </c>
      <c r="AI508" s="260" t="str">
        <f>CONCATENATE(  tblNapomenaOpstinaKorisnik[[#This Row],[Šifra opštine]], "-", tblNapomenaOpstinaKorisnik[[#This Row],[Šifra budžetske organizacije]])</f>
        <v>067-0818010</v>
      </c>
    </row>
    <row r="509" spans="25:35" x14ac:dyDescent="0.2">
      <c r="Y509" s="260" t="s">
        <v>979</v>
      </c>
      <c r="Z509" s="260" t="s">
        <v>1222</v>
      </c>
      <c r="AA509" s="260" t="s">
        <v>2191</v>
      </c>
      <c r="AB509" s="260" t="s">
        <v>2192</v>
      </c>
      <c r="AC509" s="260" t="str">
        <f>CONCATENATE( tblNapomenaBudzetKorisnik[[#This Row],[Vrsta prihoda]], "-", tblNapomenaBudzetKorisnik[[#This Row],[Šifra budžetskog korisnika]])</f>
        <v>722511-1042001</v>
      </c>
      <c r="AE509" s="260" t="s">
        <v>454</v>
      </c>
      <c r="AF509" s="260" t="s">
        <v>2150</v>
      </c>
      <c r="AG509" s="274" t="s">
        <v>171</v>
      </c>
      <c r="AH509" s="260" t="s">
        <v>172</v>
      </c>
      <c r="AI509" s="260" t="str">
        <f>CONCATENATE(  tblNapomenaOpstinaKorisnik[[#This Row],[Šifra opštine]], "-", tblNapomenaOpstinaKorisnik[[#This Row],[Šifra budžetske organizacije]])</f>
        <v>067-9999999</v>
      </c>
    </row>
    <row r="510" spans="25:35" x14ac:dyDescent="0.2">
      <c r="Y510" s="260" t="s">
        <v>979</v>
      </c>
      <c r="Z510" s="260" t="s">
        <v>1222</v>
      </c>
      <c r="AA510" s="260" t="s">
        <v>2193</v>
      </c>
      <c r="AB510" s="260" t="s">
        <v>2194</v>
      </c>
      <c r="AC510" s="260" t="str">
        <f>CONCATENATE( tblNapomenaBudzetKorisnik[[#This Row],[Vrsta prihoda]], "-", tblNapomenaBudzetKorisnik[[#This Row],[Šifra budžetskog korisnika]])</f>
        <v>722511-1043001</v>
      </c>
      <c r="AE510" s="260" t="s">
        <v>693</v>
      </c>
      <c r="AF510" s="260" t="s">
        <v>2195</v>
      </c>
      <c r="AG510" s="274" t="s">
        <v>2196</v>
      </c>
      <c r="AH510" s="260" t="s">
        <v>176</v>
      </c>
      <c r="AI510" s="260" t="str">
        <f>CONCATENATE(  tblNapomenaOpstinaKorisnik[[#This Row],[Šifra opštine]], "-", tblNapomenaOpstinaKorisnik[[#This Row],[Šifra budžetske organizacije]])</f>
        <v>069-0069110</v>
      </c>
    </row>
    <row r="511" spans="25:35" x14ac:dyDescent="0.2">
      <c r="Y511" s="260" t="s">
        <v>979</v>
      </c>
      <c r="Z511" s="260" t="s">
        <v>1222</v>
      </c>
      <c r="AA511" s="260" t="s">
        <v>2197</v>
      </c>
      <c r="AB511" s="260" t="s">
        <v>2198</v>
      </c>
      <c r="AC511" s="260" t="str">
        <f>CONCATENATE( tblNapomenaBudzetKorisnik[[#This Row],[Vrsta prihoda]], "-", tblNapomenaBudzetKorisnik[[#This Row],[Šifra budžetskog korisnika]])</f>
        <v>722511-1044001</v>
      </c>
      <c r="AE511" s="260" t="s">
        <v>693</v>
      </c>
      <c r="AF511" s="260" t="s">
        <v>2195</v>
      </c>
      <c r="AG511" s="274" t="s">
        <v>2199</v>
      </c>
      <c r="AH511" s="260" t="s">
        <v>747</v>
      </c>
      <c r="AI511" s="260" t="str">
        <f>CONCATENATE(  tblNapomenaOpstinaKorisnik[[#This Row],[Šifra opštine]], "-", tblNapomenaOpstinaKorisnik[[#This Row],[Šifra budžetske organizacije]])</f>
        <v>069-0069125</v>
      </c>
    </row>
    <row r="512" spans="25:35" x14ac:dyDescent="0.2">
      <c r="Y512" s="260" t="s">
        <v>979</v>
      </c>
      <c r="Z512" s="260" t="s">
        <v>1222</v>
      </c>
      <c r="AA512" s="260" t="s">
        <v>2200</v>
      </c>
      <c r="AB512" s="260" t="s">
        <v>2201</v>
      </c>
      <c r="AC512" s="260" t="str">
        <f>CONCATENATE( tblNapomenaBudzetKorisnik[[#This Row],[Vrsta prihoda]], "-", tblNapomenaBudzetKorisnik[[#This Row],[Šifra budžetskog korisnika]])</f>
        <v>722511-1045001</v>
      </c>
      <c r="AE512" s="260" t="s">
        <v>693</v>
      </c>
      <c r="AF512" s="260" t="s">
        <v>2195</v>
      </c>
      <c r="AG512" s="274" t="s">
        <v>2202</v>
      </c>
      <c r="AH512" s="260" t="s">
        <v>931</v>
      </c>
      <c r="AI512" s="260" t="str">
        <f>CONCATENATE(  tblNapomenaOpstinaKorisnik[[#This Row],[Šifra opštine]], "-", tblNapomenaOpstinaKorisnik[[#This Row],[Šifra budžetske organizacije]])</f>
        <v>069-0069130</v>
      </c>
    </row>
    <row r="513" spans="25:35" x14ac:dyDescent="0.2">
      <c r="Y513" s="260" t="s">
        <v>979</v>
      </c>
      <c r="Z513" s="260" t="s">
        <v>1222</v>
      </c>
      <c r="AA513" s="260" t="s">
        <v>2203</v>
      </c>
      <c r="AB513" s="260" t="s">
        <v>2204</v>
      </c>
      <c r="AC513" s="260" t="str">
        <f>CONCATENATE( tblNapomenaBudzetKorisnik[[#This Row],[Vrsta prihoda]], "-", tblNapomenaBudzetKorisnik[[#This Row],[Šifra budžetskog korisnika]])</f>
        <v>722511-1046001</v>
      </c>
      <c r="AE513" s="260" t="s">
        <v>693</v>
      </c>
      <c r="AF513" s="260" t="s">
        <v>2195</v>
      </c>
      <c r="AG513" s="274" t="s">
        <v>2205</v>
      </c>
      <c r="AH513" s="260" t="s">
        <v>277</v>
      </c>
      <c r="AI513" s="260" t="str">
        <f>CONCATENATE(  tblNapomenaOpstinaKorisnik[[#This Row],[Šifra opštine]], "-", tblNapomenaOpstinaKorisnik[[#This Row],[Šifra budžetske organizacije]])</f>
        <v>069-0069190</v>
      </c>
    </row>
    <row r="514" spans="25:35" x14ac:dyDescent="0.2">
      <c r="Y514" s="260" t="s">
        <v>979</v>
      </c>
      <c r="Z514" s="260" t="s">
        <v>1222</v>
      </c>
      <c r="AA514" s="260" t="s">
        <v>764</v>
      </c>
      <c r="AB514" s="260" t="s">
        <v>765</v>
      </c>
      <c r="AC514" s="260" t="str">
        <f>CONCATENATE( tblNapomenaBudzetKorisnik[[#This Row],[Vrsta prihoda]], "-", tblNapomenaBudzetKorisnik[[#This Row],[Šifra budžetskog korisnika]])</f>
        <v>722511-1048001</v>
      </c>
      <c r="AE514" s="260" t="s">
        <v>693</v>
      </c>
      <c r="AF514" s="260" t="s">
        <v>2195</v>
      </c>
      <c r="AG514" s="274" t="s">
        <v>2206</v>
      </c>
      <c r="AH514" s="260" t="s">
        <v>300</v>
      </c>
      <c r="AI514" s="260" t="str">
        <f>CONCATENATE(  tblNapomenaOpstinaKorisnik[[#This Row],[Šifra opštine]], "-", tblNapomenaOpstinaKorisnik[[#This Row],[Šifra budžetske organizacije]])</f>
        <v>069-0069200</v>
      </c>
    </row>
    <row r="515" spans="25:35" x14ac:dyDescent="0.2">
      <c r="Y515" s="260" t="s">
        <v>979</v>
      </c>
      <c r="Z515" s="260" t="s">
        <v>1222</v>
      </c>
      <c r="AA515" s="260" t="s">
        <v>769</v>
      </c>
      <c r="AB515" s="260" t="s">
        <v>770</v>
      </c>
      <c r="AC515" s="260" t="str">
        <f>CONCATENATE( tblNapomenaBudzetKorisnik[[#This Row],[Vrsta prihoda]], "-", tblNapomenaBudzetKorisnik[[#This Row],[Šifra budžetskog korisnika]])</f>
        <v>722511-1049001</v>
      </c>
      <c r="AE515" s="260" t="s">
        <v>693</v>
      </c>
      <c r="AF515" s="260" t="s">
        <v>2195</v>
      </c>
      <c r="AG515" s="274" t="s">
        <v>2207</v>
      </c>
      <c r="AH515" s="260" t="s">
        <v>676</v>
      </c>
      <c r="AI515" s="260" t="str">
        <f>CONCATENATE(  tblNapomenaOpstinaKorisnik[[#This Row],[Šifra opštine]], "-", tblNapomenaOpstinaKorisnik[[#This Row],[Šifra budžetske organizacije]])</f>
        <v>069-0069300</v>
      </c>
    </row>
    <row r="516" spans="25:35" x14ac:dyDescent="0.2">
      <c r="Y516" s="260" t="s">
        <v>979</v>
      </c>
      <c r="Z516" s="260" t="s">
        <v>1222</v>
      </c>
      <c r="AA516" s="260" t="s">
        <v>775</v>
      </c>
      <c r="AB516" s="260" t="s">
        <v>776</v>
      </c>
      <c r="AC516" s="260" t="str">
        <f>CONCATENATE( tblNapomenaBudzetKorisnik[[#This Row],[Vrsta prihoda]], "-", tblNapomenaBudzetKorisnik[[#This Row],[Šifra budžetskog korisnika]])</f>
        <v>722511-1050001</v>
      </c>
      <c r="AE516" s="260" t="s">
        <v>693</v>
      </c>
      <c r="AF516" s="260" t="s">
        <v>2195</v>
      </c>
      <c r="AG516" s="274" t="s">
        <v>2208</v>
      </c>
      <c r="AH516" s="260" t="s">
        <v>2209</v>
      </c>
      <c r="AI516" s="260" t="str">
        <f>CONCATENATE(  tblNapomenaOpstinaKorisnik[[#This Row],[Šifra opštine]], "-", tblNapomenaOpstinaKorisnik[[#This Row],[Šifra budžetske organizacije]])</f>
        <v>069-0069400</v>
      </c>
    </row>
    <row r="517" spans="25:35" x14ac:dyDescent="0.2">
      <c r="Y517" s="260" t="s">
        <v>979</v>
      </c>
      <c r="Z517" s="260" t="s">
        <v>1222</v>
      </c>
      <c r="AA517" s="260" t="s">
        <v>781</v>
      </c>
      <c r="AB517" s="260" t="s">
        <v>782</v>
      </c>
      <c r="AC517" s="260" t="str">
        <f>CONCATENATE( tblNapomenaBudzetKorisnik[[#This Row],[Vrsta prihoda]], "-", tblNapomenaBudzetKorisnik[[#This Row],[Šifra budžetskog korisnika]])</f>
        <v>722511-1051001</v>
      </c>
      <c r="AE517" s="260" t="s">
        <v>693</v>
      </c>
      <c r="AF517" s="260" t="s">
        <v>2195</v>
      </c>
      <c r="AG517" s="274" t="s">
        <v>2210</v>
      </c>
      <c r="AH517" s="260" t="s">
        <v>2211</v>
      </c>
      <c r="AI517" s="260" t="str">
        <f>CONCATENATE(  tblNapomenaOpstinaKorisnik[[#This Row],[Šifra opštine]], "-", tblNapomenaOpstinaKorisnik[[#This Row],[Šifra budžetske organizacije]])</f>
        <v>069-0069600</v>
      </c>
    </row>
    <row r="518" spans="25:35" x14ac:dyDescent="0.2">
      <c r="Y518" s="260" t="s">
        <v>979</v>
      </c>
      <c r="Z518" s="260" t="s">
        <v>1222</v>
      </c>
      <c r="AA518" s="260" t="s">
        <v>786</v>
      </c>
      <c r="AB518" s="260" t="s">
        <v>787</v>
      </c>
      <c r="AC518" s="260" t="str">
        <f>CONCATENATE( tblNapomenaBudzetKorisnik[[#This Row],[Vrsta prihoda]], "-", tblNapomenaBudzetKorisnik[[#This Row],[Šifra budžetskog korisnika]])</f>
        <v>722511-1052001</v>
      </c>
      <c r="AE518" s="260" t="s">
        <v>693</v>
      </c>
      <c r="AF518" s="260" t="s">
        <v>2195</v>
      </c>
      <c r="AG518" s="274" t="s">
        <v>1917</v>
      </c>
      <c r="AH518" s="260" t="s">
        <v>2212</v>
      </c>
      <c r="AI518" s="260" t="str">
        <f>CONCATENATE(  tblNapomenaOpstinaKorisnik[[#This Row],[Šifra opštine]], "-", tblNapomenaOpstinaKorisnik[[#This Row],[Šifra budžetske organizacije]])</f>
        <v>069-0815081</v>
      </c>
    </row>
    <row r="519" spans="25:35" x14ac:dyDescent="0.2">
      <c r="Y519" s="260" t="s">
        <v>979</v>
      </c>
      <c r="Z519" s="260" t="s">
        <v>1222</v>
      </c>
      <c r="AA519" s="260" t="s">
        <v>2213</v>
      </c>
      <c r="AB519" s="260" t="s">
        <v>2214</v>
      </c>
      <c r="AC519" s="260" t="str">
        <f>CONCATENATE( tblNapomenaBudzetKorisnik[[#This Row],[Vrsta prihoda]], "-", tblNapomenaBudzetKorisnik[[#This Row],[Šifra budžetskog korisnika]])</f>
        <v>722511-1141001</v>
      </c>
      <c r="AE519" s="260" t="s">
        <v>693</v>
      </c>
      <c r="AF519" s="260" t="s">
        <v>2195</v>
      </c>
      <c r="AG519" s="274" t="s">
        <v>2041</v>
      </c>
      <c r="AH519" s="260" t="s">
        <v>2215</v>
      </c>
      <c r="AI519" s="260" t="str">
        <f>CONCATENATE(  tblNapomenaOpstinaKorisnik[[#This Row],[Šifra opštine]], "-", tblNapomenaOpstinaKorisnik[[#This Row],[Šifra budžetske organizacije]])</f>
        <v>069-0818034</v>
      </c>
    </row>
    <row r="520" spans="25:35" x14ac:dyDescent="0.2">
      <c r="Y520" s="260" t="s">
        <v>979</v>
      </c>
      <c r="Z520" s="260" t="s">
        <v>1222</v>
      </c>
      <c r="AA520" s="260" t="s">
        <v>2216</v>
      </c>
      <c r="AB520" s="260" t="s">
        <v>2217</v>
      </c>
      <c r="AC520" s="260" t="str">
        <f>CONCATENATE( tblNapomenaBudzetKorisnik[[#This Row],[Vrsta prihoda]], "-", tblNapomenaBudzetKorisnik[[#This Row],[Šifra budžetskog korisnika]])</f>
        <v>722511-1242001</v>
      </c>
      <c r="AE520" s="260" t="s">
        <v>693</v>
      </c>
      <c r="AF520" s="260" t="s">
        <v>2195</v>
      </c>
      <c r="AG520" s="274" t="s">
        <v>171</v>
      </c>
      <c r="AH520" s="260" t="s">
        <v>172</v>
      </c>
      <c r="AI520" s="260" t="str">
        <f>CONCATENATE(  tblNapomenaOpstinaKorisnik[[#This Row],[Šifra opštine]], "-", tblNapomenaOpstinaKorisnik[[#This Row],[Šifra budžetske organizacije]])</f>
        <v>069-9999999</v>
      </c>
    </row>
    <row r="521" spans="25:35" x14ac:dyDescent="0.2">
      <c r="Y521" s="260" t="s">
        <v>979</v>
      </c>
      <c r="Z521" s="260" t="s">
        <v>1222</v>
      </c>
      <c r="AA521" s="260" t="s">
        <v>2218</v>
      </c>
      <c r="AB521" s="260" t="s">
        <v>2219</v>
      </c>
      <c r="AC521" s="260" t="str">
        <f>CONCATENATE( tblNapomenaBudzetKorisnik[[#This Row],[Vrsta prihoda]], "-", tblNapomenaBudzetKorisnik[[#This Row],[Šifra budžetskog korisnika]])</f>
        <v>722511-1344001</v>
      </c>
      <c r="AE521" s="260" t="s">
        <v>473</v>
      </c>
      <c r="AF521" s="260" t="s">
        <v>2220</v>
      </c>
      <c r="AG521" s="274" t="s">
        <v>2221</v>
      </c>
      <c r="AH521" s="260" t="s">
        <v>176</v>
      </c>
      <c r="AI521" s="260" t="str">
        <f>CONCATENATE(  tblNapomenaOpstinaKorisnik[[#This Row],[Šifra opštine]], "-", tblNapomenaOpstinaKorisnik[[#This Row],[Šifra budžetske organizacije]])</f>
        <v>072-0072110</v>
      </c>
    </row>
    <row r="522" spans="25:35" x14ac:dyDescent="0.2">
      <c r="Y522" s="260" t="s">
        <v>979</v>
      </c>
      <c r="Z522" s="260" t="s">
        <v>1222</v>
      </c>
      <c r="AA522" s="260" t="s">
        <v>2222</v>
      </c>
      <c r="AB522" s="260" t="s">
        <v>2223</v>
      </c>
      <c r="AC522" s="260" t="str">
        <f>CONCATENATE( tblNapomenaBudzetKorisnik[[#This Row],[Vrsta prihoda]], "-", tblNapomenaBudzetKorisnik[[#This Row],[Šifra budžetskog korisnika]])</f>
        <v>722511-1445001</v>
      </c>
      <c r="AE522" s="260" t="s">
        <v>473</v>
      </c>
      <c r="AF522" s="260" t="s">
        <v>2220</v>
      </c>
      <c r="AG522" s="274" t="s">
        <v>2224</v>
      </c>
      <c r="AH522" s="260" t="s">
        <v>191</v>
      </c>
      <c r="AI522" s="260" t="str">
        <f>CONCATENATE(  tblNapomenaOpstinaKorisnik[[#This Row],[Šifra opštine]], "-", tblNapomenaOpstinaKorisnik[[#This Row],[Šifra budžetske organizacije]])</f>
        <v>072-0072120</v>
      </c>
    </row>
    <row r="523" spans="25:35" x14ac:dyDescent="0.2">
      <c r="Y523" s="260" t="s">
        <v>979</v>
      </c>
      <c r="Z523" s="260" t="s">
        <v>1222</v>
      </c>
      <c r="AA523" s="260" t="s">
        <v>2225</v>
      </c>
      <c r="AB523" s="260" t="s">
        <v>2226</v>
      </c>
      <c r="AC523" s="260" t="str">
        <f>CONCATENATE( tblNapomenaBudzetKorisnik[[#This Row],[Vrsta prihoda]], "-", tblNapomenaBudzetKorisnik[[#This Row],[Šifra budžetskog korisnika]])</f>
        <v>722511-1447001</v>
      </c>
      <c r="AE523" s="260" t="s">
        <v>473</v>
      </c>
      <c r="AF523" s="260" t="s">
        <v>2220</v>
      </c>
      <c r="AG523" s="274" t="s">
        <v>2227</v>
      </c>
      <c r="AH523" s="260" t="s">
        <v>931</v>
      </c>
      <c r="AI523" s="260" t="str">
        <f>CONCATENATE(  tblNapomenaOpstinaKorisnik[[#This Row],[Šifra opštine]], "-", tblNapomenaOpstinaKorisnik[[#This Row],[Šifra budžetske organizacije]])</f>
        <v>072-0072130</v>
      </c>
    </row>
    <row r="524" spans="25:35" x14ac:dyDescent="0.2">
      <c r="Y524" s="260" t="s">
        <v>979</v>
      </c>
      <c r="Z524" s="260" t="s">
        <v>1222</v>
      </c>
      <c r="AA524" s="260" t="s">
        <v>2228</v>
      </c>
      <c r="AB524" s="260" t="s">
        <v>2229</v>
      </c>
      <c r="AC524" s="260" t="str">
        <f>CONCATENATE( tblNapomenaBudzetKorisnik[[#This Row],[Vrsta prihoda]], "-", tblNapomenaBudzetKorisnik[[#This Row],[Šifra budžetskog korisnika]])</f>
        <v>722511-1546001</v>
      </c>
      <c r="AE524" s="260" t="s">
        <v>473</v>
      </c>
      <c r="AF524" s="260" t="s">
        <v>2220</v>
      </c>
      <c r="AG524" s="274" t="s">
        <v>2230</v>
      </c>
      <c r="AH524" s="260" t="s">
        <v>277</v>
      </c>
      <c r="AI524" s="260" t="str">
        <f>CONCATENATE(  tblNapomenaOpstinaKorisnik[[#This Row],[Šifra opštine]], "-", tblNapomenaOpstinaKorisnik[[#This Row],[Šifra budžetske organizacije]])</f>
        <v>072-0072190</v>
      </c>
    </row>
    <row r="525" spans="25:35" x14ac:dyDescent="0.2">
      <c r="Y525" s="260" t="s">
        <v>979</v>
      </c>
      <c r="Z525" s="260" t="s">
        <v>1222</v>
      </c>
      <c r="AA525" s="260" t="s">
        <v>2231</v>
      </c>
      <c r="AB525" s="260" t="s">
        <v>2232</v>
      </c>
      <c r="AC525" s="260" t="str">
        <f>CONCATENATE( tblNapomenaBudzetKorisnik[[#This Row],[Vrsta prihoda]], "-", tblNapomenaBudzetKorisnik[[#This Row],[Šifra budžetskog korisnika]])</f>
        <v>722511-1546002</v>
      </c>
      <c r="AE525" s="260" t="s">
        <v>473</v>
      </c>
      <c r="AF525" s="260" t="s">
        <v>2220</v>
      </c>
      <c r="AG525" s="274" t="s">
        <v>2233</v>
      </c>
      <c r="AH525" s="260" t="s">
        <v>2234</v>
      </c>
      <c r="AI525" s="260" t="str">
        <f>CONCATENATE(  tblNapomenaOpstinaKorisnik[[#This Row],[Šifra opštine]], "-", tblNapomenaOpstinaKorisnik[[#This Row],[Šifra budžetske organizacije]])</f>
        <v>072-0072200</v>
      </c>
    </row>
    <row r="526" spans="25:35" x14ac:dyDescent="0.2">
      <c r="Y526" s="260" t="s">
        <v>979</v>
      </c>
      <c r="Z526" s="260" t="s">
        <v>1222</v>
      </c>
      <c r="AA526" s="260" t="s">
        <v>2235</v>
      </c>
      <c r="AB526" s="260" t="s">
        <v>2236</v>
      </c>
      <c r="AC526" s="260" t="str">
        <f>CONCATENATE( tblNapomenaBudzetKorisnik[[#This Row],[Vrsta prihoda]], "-", tblNapomenaBudzetKorisnik[[#This Row],[Šifra budžetskog korisnika]])</f>
        <v>722511-1546003</v>
      </c>
      <c r="AE526" s="260" t="s">
        <v>473</v>
      </c>
      <c r="AF526" s="260" t="s">
        <v>2220</v>
      </c>
      <c r="AG526" s="274" t="s">
        <v>2237</v>
      </c>
      <c r="AH526" s="260" t="s">
        <v>676</v>
      </c>
      <c r="AI526" s="260" t="str">
        <f>CONCATENATE(  tblNapomenaOpstinaKorisnik[[#This Row],[Šifra opštine]], "-", tblNapomenaOpstinaKorisnik[[#This Row],[Šifra budžetske organizacije]])</f>
        <v>072-0072300</v>
      </c>
    </row>
    <row r="527" spans="25:35" x14ac:dyDescent="0.2">
      <c r="Y527" s="260" t="s">
        <v>979</v>
      </c>
      <c r="Z527" s="260" t="s">
        <v>1222</v>
      </c>
      <c r="AA527" s="260" t="s">
        <v>2238</v>
      </c>
      <c r="AB527" s="260" t="s">
        <v>2239</v>
      </c>
      <c r="AC527" s="260" t="str">
        <f>CONCATENATE( tblNapomenaBudzetKorisnik[[#This Row],[Vrsta prihoda]], "-", tblNapomenaBudzetKorisnik[[#This Row],[Šifra budžetskog korisnika]])</f>
        <v>722511-1546004</v>
      </c>
      <c r="AE527" s="260" t="s">
        <v>473</v>
      </c>
      <c r="AF527" s="260" t="s">
        <v>2220</v>
      </c>
      <c r="AG527" s="274" t="s">
        <v>171</v>
      </c>
      <c r="AH527" s="260" t="s">
        <v>172</v>
      </c>
      <c r="AI527" s="260" t="str">
        <f>CONCATENATE(  tblNapomenaOpstinaKorisnik[[#This Row],[Šifra opštine]], "-", tblNapomenaOpstinaKorisnik[[#This Row],[Šifra budžetske organizacije]])</f>
        <v>072-9999999</v>
      </c>
    </row>
    <row r="528" spans="25:35" x14ac:dyDescent="0.2">
      <c r="Y528" s="260" t="s">
        <v>979</v>
      </c>
      <c r="Z528" s="260" t="s">
        <v>1222</v>
      </c>
      <c r="AA528" s="260" t="s">
        <v>2240</v>
      </c>
      <c r="AB528" s="260" t="s">
        <v>2241</v>
      </c>
      <c r="AC528" s="260" t="str">
        <f>CONCATENATE( tblNapomenaBudzetKorisnik[[#This Row],[Vrsta prihoda]], "-", tblNapomenaBudzetKorisnik[[#This Row],[Šifra budžetskog korisnika]])</f>
        <v>722511-1546005</v>
      </c>
      <c r="AE528" s="260" t="s">
        <v>464</v>
      </c>
      <c r="AF528" s="260" t="s">
        <v>2242</v>
      </c>
      <c r="AG528" s="274" t="s">
        <v>2243</v>
      </c>
      <c r="AH528" s="260" t="s">
        <v>2244</v>
      </c>
      <c r="AI528" s="260" t="str">
        <f>CONCATENATE(  tblNapomenaOpstinaKorisnik[[#This Row],[Šifra opštine]], "-", tblNapomenaOpstinaKorisnik[[#This Row],[Šifra budžetske organizacije]])</f>
        <v>074-0074110</v>
      </c>
    </row>
    <row r="529" spans="25:35" x14ac:dyDescent="0.2">
      <c r="Y529" s="260" t="s">
        <v>979</v>
      </c>
      <c r="Z529" s="260" t="s">
        <v>1222</v>
      </c>
      <c r="AA529" s="260" t="s">
        <v>2245</v>
      </c>
      <c r="AB529" s="260" t="s">
        <v>2246</v>
      </c>
      <c r="AC529" s="260" t="str">
        <f>CONCATENATE( tblNapomenaBudzetKorisnik[[#This Row],[Vrsta prihoda]], "-", tblNapomenaBudzetKorisnik[[#This Row],[Šifra budžetskog korisnika]])</f>
        <v>722511-1548001</v>
      </c>
      <c r="AE529" s="260" t="s">
        <v>464</v>
      </c>
      <c r="AF529" s="260" t="s">
        <v>2242</v>
      </c>
      <c r="AG529" s="274" t="s">
        <v>2247</v>
      </c>
      <c r="AH529" s="260" t="s">
        <v>2248</v>
      </c>
      <c r="AI529" s="260" t="str">
        <f>CONCATENATE(  tblNapomenaOpstinaKorisnik[[#This Row],[Šifra opštine]], "-", tblNapomenaOpstinaKorisnik[[#This Row],[Šifra budžetske organizacije]])</f>
        <v>074-0074111</v>
      </c>
    </row>
    <row r="530" spans="25:35" x14ac:dyDescent="0.2">
      <c r="Y530" s="260" t="s">
        <v>979</v>
      </c>
      <c r="Z530" s="260" t="s">
        <v>1222</v>
      </c>
      <c r="AA530" s="260" t="s">
        <v>2249</v>
      </c>
      <c r="AB530" s="260" t="s">
        <v>2250</v>
      </c>
      <c r="AC530" s="260" t="str">
        <f>CONCATENATE( tblNapomenaBudzetKorisnik[[#This Row],[Vrsta prihoda]], "-", tblNapomenaBudzetKorisnik[[#This Row],[Šifra budžetskog korisnika]])</f>
        <v>722511-1648001</v>
      </c>
      <c r="AE530" s="260" t="s">
        <v>464</v>
      </c>
      <c r="AF530" s="260" t="s">
        <v>2242</v>
      </c>
      <c r="AG530" s="274" t="s">
        <v>2251</v>
      </c>
      <c r="AH530" s="260" t="s">
        <v>2252</v>
      </c>
      <c r="AI530" s="260" t="str">
        <f>CONCATENATE(  tblNapomenaOpstinaKorisnik[[#This Row],[Šifra opštine]], "-", tblNapomenaOpstinaKorisnik[[#This Row],[Šifra budžetske organizacije]])</f>
        <v>074-0074112</v>
      </c>
    </row>
    <row r="531" spans="25:35" x14ac:dyDescent="0.2">
      <c r="Y531" s="260" t="s">
        <v>979</v>
      </c>
      <c r="Z531" s="260" t="s">
        <v>1222</v>
      </c>
      <c r="AA531" s="260" t="s">
        <v>2253</v>
      </c>
      <c r="AB531" s="260" t="s">
        <v>2254</v>
      </c>
      <c r="AC531" s="260" t="str">
        <f>CONCATENATE( tblNapomenaBudzetKorisnik[[#This Row],[Vrsta prihoda]], "-", tblNapomenaBudzetKorisnik[[#This Row],[Šifra budžetskog korisnika]])</f>
        <v>722511-1855000</v>
      </c>
      <c r="AE531" s="260" t="s">
        <v>464</v>
      </c>
      <c r="AF531" s="260" t="s">
        <v>2242</v>
      </c>
      <c r="AG531" s="274" t="s">
        <v>2255</v>
      </c>
      <c r="AH531" s="260" t="s">
        <v>2256</v>
      </c>
      <c r="AI531" s="260" t="str">
        <f>CONCATENATE(  tblNapomenaOpstinaKorisnik[[#This Row],[Šifra opštine]], "-", tblNapomenaOpstinaKorisnik[[#This Row],[Šifra budžetske organizacije]])</f>
        <v>074-0074120</v>
      </c>
    </row>
    <row r="532" spans="25:35" x14ac:dyDescent="0.2">
      <c r="Y532" s="260" t="s">
        <v>979</v>
      </c>
      <c r="Z532" s="260" t="s">
        <v>1222</v>
      </c>
      <c r="AA532" s="260" t="s">
        <v>2257</v>
      </c>
      <c r="AB532" s="260" t="s">
        <v>2258</v>
      </c>
      <c r="AC532" s="260" t="str">
        <f>CONCATENATE( tblNapomenaBudzetKorisnik[[#This Row],[Vrsta prihoda]], "-", tblNapomenaBudzetKorisnik[[#This Row],[Šifra budžetskog korisnika]])</f>
        <v>722511-1855001</v>
      </c>
      <c r="AE532" s="260" t="s">
        <v>464</v>
      </c>
      <c r="AF532" s="260" t="s">
        <v>2242</v>
      </c>
      <c r="AG532" s="274" t="s">
        <v>2259</v>
      </c>
      <c r="AH532" s="260" t="s">
        <v>2260</v>
      </c>
      <c r="AI532" s="260" t="str">
        <f>CONCATENATE(  tblNapomenaOpstinaKorisnik[[#This Row],[Šifra opštine]], "-", tblNapomenaOpstinaKorisnik[[#This Row],[Šifra budžetske organizacije]])</f>
        <v>074-0074123</v>
      </c>
    </row>
    <row r="533" spans="25:35" x14ac:dyDescent="0.2">
      <c r="Y533" s="260" t="s">
        <v>979</v>
      </c>
      <c r="Z533" s="260" t="s">
        <v>1222</v>
      </c>
      <c r="AA533" s="260" t="s">
        <v>2261</v>
      </c>
      <c r="AB533" s="260" t="s">
        <v>2262</v>
      </c>
      <c r="AC533" s="260" t="str">
        <f>CONCATENATE( tblNapomenaBudzetKorisnik[[#This Row],[Vrsta prihoda]], "-", tblNapomenaBudzetKorisnik[[#This Row],[Šifra budžetskog korisnika]])</f>
        <v>722511-1855009</v>
      </c>
      <c r="AE533" s="260" t="s">
        <v>464</v>
      </c>
      <c r="AF533" s="260" t="s">
        <v>2242</v>
      </c>
      <c r="AG533" s="274" t="s">
        <v>2263</v>
      </c>
      <c r="AH533" s="260" t="s">
        <v>2264</v>
      </c>
      <c r="AI533" s="260" t="str">
        <f>CONCATENATE(  tblNapomenaOpstinaKorisnik[[#This Row],[Šifra opštine]], "-", tblNapomenaOpstinaKorisnik[[#This Row],[Šifra budžetske organizacije]])</f>
        <v>074-0074124</v>
      </c>
    </row>
    <row r="534" spans="25:35" x14ac:dyDescent="0.2">
      <c r="Y534" s="260" t="s">
        <v>979</v>
      </c>
      <c r="Z534" s="260" t="s">
        <v>1222</v>
      </c>
      <c r="AA534" s="260" t="s">
        <v>2265</v>
      </c>
      <c r="AB534" s="260" t="s">
        <v>2266</v>
      </c>
      <c r="AC534" s="260" t="str">
        <f>CONCATENATE( tblNapomenaBudzetKorisnik[[#This Row],[Vrsta prihoda]], "-", tblNapomenaBudzetKorisnik[[#This Row],[Šifra budžetskog korisnika]])</f>
        <v>722511-1956001</v>
      </c>
      <c r="AE534" s="260" t="s">
        <v>464</v>
      </c>
      <c r="AF534" s="260" t="s">
        <v>2242</v>
      </c>
      <c r="AG534" s="274" t="s">
        <v>2267</v>
      </c>
      <c r="AH534" s="260" t="s">
        <v>2268</v>
      </c>
      <c r="AI534" s="260" t="str">
        <f>CONCATENATE(  tblNapomenaOpstinaKorisnik[[#This Row],[Šifra opštine]], "-", tblNapomenaOpstinaKorisnik[[#This Row],[Šifra budžetske organizacije]])</f>
        <v>074-0074125</v>
      </c>
    </row>
    <row r="535" spans="25:35" x14ac:dyDescent="0.2">
      <c r="Y535" s="260" t="s">
        <v>979</v>
      </c>
      <c r="Z535" s="260" t="s">
        <v>1222</v>
      </c>
      <c r="AA535" s="260" t="s">
        <v>2269</v>
      </c>
      <c r="AB535" s="260" t="s">
        <v>2270</v>
      </c>
      <c r="AC535" s="260" t="str">
        <f>CONCATENATE( tblNapomenaBudzetKorisnik[[#This Row],[Vrsta prihoda]], "-", tblNapomenaBudzetKorisnik[[#This Row],[Šifra budžetskog korisnika]])</f>
        <v>722511-1957001</v>
      </c>
      <c r="AE535" s="260" t="s">
        <v>464</v>
      </c>
      <c r="AF535" s="260" t="s">
        <v>2242</v>
      </c>
      <c r="AG535" s="274" t="s">
        <v>2271</v>
      </c>
      <c r="AH535" s="260" t="s">
        <v>2272</v>
      </c>
      <c r="AI535" s="260" t="str">
        <f>CONCATENATE(  tblNapomenaOpstinaKorisnik[[#This Row],[Šifra opštine]], "-", tblNapomenaOpstinaKorisnik[[#This Row],[Šifra budžetske organizacije]])</f>
        <v>074-0074126</v>
      </c>
    </row>
    <row r="536" spans="25:35" x14ac:dyDescent="0.2">
      <c r="Y536" s="260" t="s">
        <v>979</v>
      </c>
      <c r="Z536" s="260" t="s">
        <v>1222</v>
      </c>
      <c r="AA536" s="260" t="s">
        <v>2273</v>
      </c>
      <c r="AB536" s="260" t="s">
        <v>2274</v>
      </c>
      <c r="AC536" s="260" t="str">
        <f>CONCATENATE( tblNapomenaBudzetKorisnik[[#This Row],[Vrsta prihoda]], "-", tblNapomenaBudzetKorisnik[[#This Row],[Šifra budžetskog korisnika]])</f>
        <v>722511-2058001</v>
      </c>
      <c r="AE536" s="260" t="s">
        <v>464</v>
      </c>
      <c r="AF536" s="260" t="s">
        <v>2242</v>
      </c>
      <c r="AG536" s="274" t="s">
        <v>2275</v>
      </c>
      <c r="AH536" s="260" t="s">
        <v>2276</v>
      </c>
      <c r="AI536" s="260" t="str">
        <f>CONCATENATE(  tblNapomenaOpstinaKorisnik[[#This Row],[Šifra opštine]], "-", tblNapomenaOpstinaKorisnik[[#This Row],[Šifra budžetske organizacije]])</f>
        <v>074-0074127</v>
      </c>
    </row>
    <row r="537" spans="25:35" x14ac:dyDescent="0.2">
      <c r="Y537" s="260" t="s">
        <v>979</v>
      </c>
      <c r="Z537" s="260" t="s">
        <v>1222</v>
      </c>
      <c r="AA537" s="260" t="s">
        <v>2277</v>
      </c>
      <c r="AB537" s="260" t="s">
        <v>2278</v>
      </c>
      <c r="AC537" s="260" t="str">
        <f>CONCATENATE( tblNapomenaBudzetKorisnik[[#This Row],[Vrsta prihoda]], "-", tblNapomenaBudzetKorisnik[[#This Row],[Šifra budžetskog korisnika]])</f>
        <v>722511-2159001</v>
      </c>
      <c r="AE537" s="260" t="s">
        <v>464</v>
      </c>
      <c r="AF537" s="260" t="s">
        <v>2242</v>
      </c>
      <c r="AG537" s="274" t="s">
        <v>2279</v>
      </c>
      <c r="AH537" s="260" t="s">
        <v>2280</v>
      </c>
      <c r="AI537" s="260" t="str">
        <f>CONCATENATE(  tblNapomenaOpstinaKorisnik[[#This Row],[Šifra opštine]], "-", tblNapomenaOpstinaKorisnik[[#This Row],[Šifra budžetske organizacije]])</f>
        <v>074-0074128</v>
      </c>
    </row>
    <row r="538" spans="25:35" x14ac:dyDescent="0.2">
      <c r="Y538" s="260" t="s">
        <v>979</v>
      </c>
      <c r="Z538" s="260" t="s">
        <v>1222</v>
      </c>
      <c r="AA538" s="260" t="s">
        <v>2281</v>
      </c>
      <c r="AB538" s="260" t="s">
        <v>2282</v>
      </c>
      <c r="AC538" s="260" t="str">
        <f>CONCATENATE( tblNapomenaBudzetKorisnik[[#This Row],[Vrsta prihoda]], "-", tblNapomenaBudzetKorisnik[[#This Row],[Šifra budžetskog korisnika]])</f>
        <v>722511-2260001</v>
      </c>
      <c r="AE538" s="260" t="s">
        <v>464</v>
      </c>
      <c r="AF538" s="260" t="s">
        <v>2242</v>
      </c>
      <c r="AG538" s="274" t="s">
        <v>2283</v>
      </c>
      <c r="AH538" s="260" t="s">
        <v>2284</v>
      </c>
      <c r="AI538" s="260" t="str">
        <f>CONCATENATE(  tblNapomenaOpstinaKorisnik[[#This Row],[Šifra opštine]], "-", tblNapomenaOpstinaKorisnik[[#This Row],[Šifra budžetske organizacije]])</f>
        <v>074-0074129</v>
      </c>
    </row>
    <row r="539" spans="25:35" x14ac:dyDescent="0.2">
      <c r="Y539" s="260" t="s">
        <v>979</v>
      </c>
      <c r="Z539" s="260" t="s">
        <v>1222</v>
      </c>
      <c r="AA539" s="260" t="s">
        <v>2285</v>
      </c>
      <c r="AB539" s="260" t="s">
        <v>2286</v>
      </c>
      <c r="AC539" s="260" t="str">
        <f>CONCATENATE( tblNapomenaBudzetKorisnik[[#This Row],[Vrsta prihoda]], "-", tblNapomenaBudzetKorisnik[[#This Row],[Šifra budžetskog korisnika]])</f>
        <v>722511-3170001</v>
      </c>
      <c r="AE539" s="260" t="s">
        <v>464</v>
      </c>
      <c r="AF539" s="260" t="s">
        <v>2242</v>
      </c>
      <c r="AG539" s="274" t="s">
        <v>2287</v>
      </c>
      <c r="AH539" s="260" t="s">
        <v>222</v>
      </c>
      <c r="AI539" s="260" t="str">
        <f>CONCATENATE(  tblNapomenaOpstinaKorisnik[[#This Row],[Šifra opštine]], "-", tblNapomenaOpstinaKorisnik[[#This Row],[Šifra budžetske organizacije]])</f>
        <v>074-0074130</v>
      </c>
    </row>
    <row r="540" spans="25:35" x14ac:dyDescent="0.2">
      <c r="Y540" s="260" t="s">
        <v>979</v>
      </c>
      <c r="Z540" s="260" t="s">
        <v>1222</v>
      </c>
      <c r="AA540" s="260" t="s">
        <v>2288</v>
      </c>
      <c r="AB540" s="260" t="s">
        <v>2289</v>
      </c>
      <c r="AC540" s="260" t="str">
        <f>CONCATENATE( tblNapomenaBudzetKorisnik[[#This Row],[Vrsta prihoda]], "-", tblNapomenaBudzetKorisnik[[#This Row],[Šifra budžetskog korisnika]])</f>
        <v>722511-0420001</v>
      </c>
      <c r="AE540" s="260" t="s">
        <v>464</v>
      </c>
      <c r="AF540" s="260" t="s">
        <v>2242</v>
      </c>
      <c r="AG540" s="274" t="s">
        <v>2290</v>
      </c>
      <c r="AH540" s="260" t="s">
        <v>2291</v>
      </c>
      <c r="AI540" s="260" t="str">
        <f>CONCATENATE(  tblNapomenaOpstinaKorisnik[[#This Row],[Šifra opštine]], "-", tblNapomenaOpstinaKorisnik[[#This Row],[Šifra budžetske organizacije]])</f>
        <v>074-0074131</v>
      </c>
    </row>
    <row r="541" spans="25:35" x14ac:dyDescent="0.2">
      <c r="Y541" s="260" t="s">
        <v>979</v>
      </c>
      <c r="Z541" s="260" t="s">
        <v>1222</v>
      </c>
      <c r="AA541" s="260" t="s">
        <v>2292</v>
      </c>
      <c r="AB541" s="260" t="s">
        <v>2293</v>
      </c>
      <c r="AC541" s="260" t="str">
        <f>CONCATENATE( tblNapomenaBudzetKorisnik[[#This Row],[Vrsta prihoda]], "-", tblNapomenaBudzetKorisnik[[#This Row],[Šifra budžetskog korisnika]])</f>
        <v>722511-0834000</v>
      </c>
      <c r="AE541" s="260" t="s">
        <v>464</v>
      </c>
      <c r="AF541" s="260" t="s">
        <v>2242</v>
      </c>
      <c r="AG541" s="274" t="s">
        <v>2294</v>
      </c>
      <c r="AH541" s="260" t="s">
        <v>238</v>
      </c>
      <c r="AI541" s="260" t="str">
        <f>CONCATENATE(  tblNapomenaOpstinaKorisnik[[#This Row],[Šifra opštine]], "-", tblNapomenaOpstinaKorisnik[[#This Row],[Šifra budžetske organizacije]])</f>
        <v>074-0074140</v>
      </c>
    </row>
    <row r="542" spans="25:35" x14ac:dyDescent="0.2">
      <c r="Y542" s="260" t="s">
        <v>979</v>
      </c>
      <c r="Z542" s="260" t="s">
        <v>1222</v>
      </c>
      <c r="AA542" s="260" t="s">
        <v>2295</v>
      </c>
      <c r="AB542" s="260" t="s">
        <v>2296</v>
      </c>
      <c r="AC542" s="260" t="str">
        <f>CONCATENATE( tblNapomenaBudzetKorisnik[[#This Row],[Vrsta prihoda]], "-", tblNapomenaBudzetKorisnik[[#This Row],[Šifra budžetskog korisnika]])</f>
        <v>722511-0834001</v>
      </c>
      <c r="AE542" s="260" t="s">
        <v>464</v>
      </c>
      <c r="AF542" s="260" t="s">
        <v>2242</v>
      </c>
      <c r="AG542" s="274" t="s">
        <v>2297</v>
      </c>
      <c r="AH542" s="260" t="s">
        <v>2298</v>
      </c>
      <c r="AI542" s="260" t="str">
        <f>CONCATENATE(  tblNapomenaOpstinaKorisnik[[#This Row],[Šifra opštine]], "-", tblNapomenaOpstinaKorisnik[[#This Row],[Šifra budžetske organizacije]])</f>
        <v>074-0074141</v>
      </c>
    </row>
    <row r="543" spans="25:35" x14ac:dyDescent="0.2">
      <c r="Y543" s="260" t="s">
        <v>979</v>
      </c>
      <c r="Z543" s="260" t="s">
        <v>1222</v>
      </c>
      <c r="AA543" s="260" t="s">
        <v>2299</v>
      </c>
      <c r="AB543" s="260" t="s">
        <v>2300</v>
      </c>
      <c r="AC543" s="260" t="str">
        <f>CONCATENATE( tblNapomenaBudzetKorisnik[[#This Row],[Vrsta prihoda]], "-", tblNapomenaBudzetKorisnik[[#This Row],[Šifra budžetskog korisnika]])</f>
        <v>722511-0834002</v>
      </c>
      <c r="AE543" s="260" t="s">
        <v>464</v>
      </c>
      <c r="AF543" s="260" t="s">
        <v>2242</v>
      </c>
      <c r="AG543" s="274" t="s">
        <v>2301</v>
      </c>
      <c r="AH543" s="260" t="s">
        <v>761</v>
      </c>
      <c r="AI543" s="260" t="str">
        <f>CONCATENATE(  tblNapomenaOpstinaKorisnik[[#This Row],[Šifra opštine]], "-", tblNapomenaOpstinaKorisnik[[#This Row],[Šifra budžetske organizacije]])</f>
        <v>074-0074150</v>
      </c>
    </row>
    <row r="544" spans="25:35" x14ac:dyDescent="0.2">
      <c r="Y544" s="260" t="s">
        <v>979</v>
      </c>
      <c r="Z544" s="260" t="s">
        <v>1222</v>
      </c>
      <c r="AA544" s="260" t="s">
        <v>2302</v>
      </c>
      <c r="AB544" s="260" t="s">
        <v>2303</v>
      </c>
      <c r="AC544" s="260" t="str">
        <f>CONCATENATE( tblNapomenaBudzetKorisnik[[#This Row],[Vrsta prihoda]], "-", tblNapomenaBudzetKorisnik[[#This Row],[Šifra budžetskog korisnika]])</f>
        <v>722511-0834003</v>
      </c>
      <c r="AE544" s="260" t="s">
        <v>464</v>
      </c>
      <c r="AF544" s="260" t="s">
        <v>2242</v>
      </c>
      <c r="AG544" s="274" t="s">
        <v>2304</v>
      </c>
      <c r="AH544" s="260" t="s">
        <v>2305</v>
      </c>
      <c r="AI544" s="260" t="str">
        <f>CONCATENATE(  tblNapomenaOpstinaKorisnik[[#This Row],[Šifra opštine]], "-", tblNapomenaOpstinaKorisnik[[#This Row],[Šifra budžetske organizacije]])</f>
        <v>074-0074151</v>
      </c>
    </row>
    <row r="545" spans="25:35" x14ac:dyDescent="0.2">
      <c r="Y545" s="260" t="s">
        <v>979</v>
      </c>
      <c r="Z545" s="260" t="s">
        <v>1222</v>
      </c>
      <c r="AA545" s="260" t="s">
        <v>2306</v>
      </c>
      <c r="AB545" s="260" t="s">
        <v>2307</v>
      </c>
      <c r="AC545" s="260" t="str">
        <f>CONCATENATE( tblNapomenaBudzetKorisnik[[#This Row],[Vrsta prihoda]], "-", tblNapomenaBudzetKorisnik[[#This Row],[Šifra budžetskog korisnika]])</f>
        <v>722511-0834004</v>
      </c>
      <c r="AE545" s="260" t="s">
        <v>464</v>
      </c>
      <c r="AF545" s="260" t="s">
        <v>2242</v>
      </c>
      <c r="AG545" s="274" t="s">
        <v>2308</v>
      </c>
      <c r="AH545" s="260" t="s">
        <v>2309</v>
      </c>
      <c r="AI545" s="260" t="str">
        <f>CONCATENATE(  tblNapomenaOpstinaKorisnik[[#This Row],[Šifra opštine]], "-", tblNapomenaOpstinaKorisnik[[#This Row],[Šifra budžetske organizacije]])</f>
        <v>074-0074154</v>
      </c>
    </row>
    <row r="546" spans="25:35" x14ac:dyDescent="0.2">
      <c r="Y546" s="260" t="s">
        <v>979</v>
      </c>
      <c r="Z546" s="260" t="s">
        <v>1222</v>
      </c>
      <c r="AA546" s="260" t="s">
        <v>2310</v>
      </c>
      <c r="AB546" s="260" t="s">
        <v>2311</v>
      </c>
      <c r="AC546" s="260" t="str">
        <f>CONCATENATE( tblNapomenaBudzetKorisnik[[#This Row],[Vrsta prihoda]], "-", tblNapomenaBudzetKorisnik[[#This Row],[Šifra budžetskog korisnika]])</f>
        <v>722511-0834005</v>
      </c>
      <c r="AE546" s="260" t="s">
        <v>464</v>
      </c>
      <c r="AF546" s="260" t="s">
        <v>2242</v>
      </c>
      <c r="AG546" s="274" t="s">
        <v>2312</v>
      </c>
      <c r="AH546" s="260" t="s">
        <v>2313</v>
      </c>
      <c r="AI546" s="260" t="str">
        <f>CONCATENATE(  tblNapomenaOpstinaKorisnik[[#This Row],[Šifra opštine]], "-", tblNapomenaOpstinaKorisnik[[#This Row],[Šifra budžetske organizacije]])</f>
        <v>074-0074155</v>
      </c>
    </row>
    <row r="547" spans="25:35" x14ac:dyDescent="0.2">
      <c r="Y547" s="260" t="s">
        <v>979</v>
      </c>
      <c r="Z547" s="260" t="s">
        <v>1222</v>
      </c>
      <c r="AA547" s="260" t="s">
        <v>2314</v>
      </c>
      <c r="AB547" s="260" t="s">
        <v>2315</v>
      </c>
      <c r="AC547" s="260" t="str">
        <f>CONCATENATE( tblNapomenaBudzetKorisnik[[#This Row],[Vrsta prihoda]], "-", tblNapomenaBudzetKorisnik[[#This Row],[Šifra budžetskog korisnika]])</f>
        <v>722511-0834006</v>
      </c>
      <c r="AE547" s="260" t="s">
        <v>464</v>
      </c>
      <c r="AF547" s="260" t="s">
        <v>2242</v>
      </c>
      <c r="AG547" s="274" t="s">
        <v>2316</v>
      </c>
      <c r="AH547" s="260" t="s">
        <v>2317</v>
      </c>
      <c r="AI547" s="260" t="str">
        <f>CONCATENATE(  tblNapomenaOpstinaKorisnik[[#This Row],[Šifra opštine]], "-", tblNapomenaOpstinaKorisnik[[#This Row],[Šifra budžetske organizacije]])</f>
        <v>074-0074156</v>
      </c>
    </row>
    <row r="548" spans="25:35" x14ac:dyDescent="0.2">
      <c r="Y548" s="260" t="s">
        <v>979</v>
      </c>
      <c r="Z548" s="260" t="s">
        <v>1222</v>
      </c>
      <c r="AA548" s="260" t="s">
        <v>2318</v>
      </c>
      <c r="AB548" s="260" t="s">
        <v>2319</v>
      </c>
      <c r="AC548" s="260" t="str">
        <f>CONCATENATE( tblNapomenaBudzetKorisnik[[#This Row],[Vrsta prihoda]], "-", tblNapomenaBudzetKorisnik[[#This Row],[Šifra budžetskog korisnika]])</f>
        <v>722511-0834007</v>
      </c>
      <c r="AE548" s="260" t="s">
        <v>464</v>
      </c>
      <c r="AF548" s="260" t="s">
        <v>2242</v>
      </c>
      <c r="AG548" s="274" t="s">
        <v>2320</v>
      </c>
      <c r="AH548" s="260" t="s">
        <v>2321</v>
      </c>
      <c r="AI548" s="260" t="str">
        <f>CONCATENATE(  tblNapomenaOpstinaKorisnik[[#This Row],[Šifra opštine]], "-", tblNapomenaOpstinaKorisnik[[#This Row],[Šifra budžetske organizacije]])</f>
        <v>074-0074157</v>
      </c>
    </row>
    <row r="549" spans="25:35" x14ac:dyDescent="0.2">
      <c r="Y549" s="260" t="s">
        <v>979</v>
      </c>
      <c r="Z549" s="260" t="s">
        <v>1222</v>
      </c>
      <c r="AA549" s="260" t="s">
        <v>2322</v>
      </c>
      <c r="AB549" s="260" t="s">
        <v>2323</v>
      </c>
      <c r="AC549" s="260" t="str">
        <f>CONCATENATE( tblNapomenaBudzetKorisnik[[#This Row],[Vrsta prihoda]], "-", tblNapomenaBudzetKorisnik[[#This Row],[Šifra budžetskog korisnika]])</f>
        <v>722511-0834008</v>
      </c>
      <c r="AE549" s="260" t="s">
        <v>464</v>
      </c>
      <c r="AF549" s="260" t="s">
        <v>2242</v>
      </c>
      <c r="AG549" s="274" t="s">
        <v>2324</v>
      </c>
      <c r="AH549" s="260" t="s">
        <v>2325</v>
      </c>
      <c r="AI549" s="260" t="str">
        <f>CONCATENATE(  tblNapomenaOpstinaKorisnik[[#This Row],[Šifra opštine]], "-", tblNapomenaOpstinaKorisnik[[#This Row],[Šifra budžetske organizacije]])</f>
        <v>074-0074158</v>
      </c>
    </row>
    <row r="550" spans="25:35" x14ac:dyDescent="0.2">
      <c r="Y550" s="260" t="s">
        <v>979</v>
      </c>
      <c r="Z550" s="260" t="s">
        <v>1222</v>
      </c>
      <c r="AA550" s="260" t="s">
        <v>2326</v>
      </c>
      <c r="AB550" s="260" t="s">
        <v>2327</v>
      </c>
      <c r="AC550" s="260" t="str">
        <f>CONCATENATE( tblNapomenaBudzetKorisnik[[#This Row],[Vrsta prihoda]], "-", tblNapomenaBudzetKorisnik[[#This Row],[Šifra budžetskog korisnika]])</f>
        <v>722511-0834009</v>
      </c>
      <c r="AE550" s="260" t="s">
        <v>464</v>
      </c>
      <c r="AF550" s="260" t="s">
        <v>2242</v>
      </c>
      <c r="AG550" s="274" t="s">
        <v>2328</v>
      </c>
      <c r="AH550" s="260" t="s">
        <v>2329</v>
      </c>
      <c r="AI550" s="260" t="str">
        <f>CONCATENATE(  tblNapomenaOpstinaKorisnik[[#This Row],[Šifra opštine]], "-", tblNapomenaOpstinaKorisnik[[#This Row],[Šifra budžetske organizacije]])</f>
        <v>074-0074159</v>
      </c>
    </row>
    <row r="551" spans="25:35" x14ac:dyDescent="0.2">
      <c r="Y551" s="260" t="s">
        <v>979</v>
      </c>
      <c r="Z551" s="260" t="s">
        <v>1222</v>
      </c>
      <c r="AA551" s="260" t="s">
        <v>2330</v>
      </c>
      <c r="AB551" s="260" t="s">
        <v>2331</v>
      </c>
      <c r="AC551" s="260" t="str">
        <f>CONCATENATE( tblNapomenaBudzetKorisnik[[#This Row],[Vrsta prihoda]], "-", tblNapomenaBudzetKorisnik[[#This Row],[Šifra budžetskog korisnika]])</f>
        <v>722511-0923005</v>
      </c>
      <c r="AE551" s="260" t="s">
        <v>464</v>
      </c>
      <c r="AF551" s="260" t="s">
        <v>2242</v>
      </c>
      <c r="AG551" s="274" t="s">
        <v>2332</v>
      </c>
      <c r="AH551" s="260" t="s">
        <v>597</v>
      </c>
      <c r="AI551" s="260" t="str">
        <f>CONCATENATE(  tblNapomenaOpstinaKorisnik[[#This Row],[Šifra opštine]], "-", tblNapomenaOpstinaKorisnik[[#This Row],[Šifra budžetske organizacije]])</f>
        <v>074-0074160</v>
      </c>
    </row>
    <row r="552" spans="25:35" x14ac:dyDescent="0.2">
      <c r="Y552" s="260" t="s">
        <v>979</v>
      </c>
      <c r="Z552" s="260" t="s">
        <v>1222</v>
      </c>
      <c r="AA552" s="260" t="s">
        <v>791</v>
      </c>
      <c r="AB552" s="260" t="s">
        <v>792</v>
      </c>
      <c r="AC552" s="260" t="str">
        <f>CONCATENATE( tblNapomenaBudzetKorisnik[[#This Row],[Vrsta prihoda]], "-", tblNapomenaBudzetKorisnik[[#This Row],[Šifra budžetskog korisnika]])</f>
        <v>722511-1060001</v>
      </c>
      <c r="AE552" s="260" t="s">
        <v>464</v>
      </c>
      <c r="AF552" s="260" t="s">
        <v>2242</v>
      </c>
      <c r="AG552" s="274" t="s">
        <v>2333</v>
      </c>
      <c r="AH552" s="260" t="s">
        <v>2334</v>
      </c>
      <c r="AI552" s="260" t="str">
        <f>CONCATENATE(  tblNapomenaOpstinaKorisnik[[#This Row],[Šifra opštine]], "-", tblNapomenaOpstinaKorisnik[[#This Row],[Šifra budžetske organizacije]])</f>
        <v>074-0074161</v>
      </c>
    </row>
    <row r="553" spans="25:35" x14ac:dyDescent="0.2">
      <c r="Y553" s="260" t="s">
        <v>979</v>
      </c>
      <c r="Z553" s="260" t="s">
        <v>1222</v>
      </c>
      <c r="AA553" s="260" t="s">
        <v>796</v>
      </c>
      <c r="AB553" s="260" t="s">
        <v>797</v>
      </c>
      <c r="AC553" s="260" t="str">
        <f>CONCATENATE( tblNapomenaBudzetKorisnik[[#This Row],[Vrsta prihoda]], "-", tblNapomenaBudzetKorisnik[[#This Row],[Šifra budžetskog korisnika]])</f>
        <v>722511-1061001</v>
      </c>
      <c r="AE553" s="260" t="s">
        <v>464</v>
      </c>
      <c r="AF553" s="260" t="s">
        <v>2242</v>
      </c>
      <c r="AG553" s="274" t="s">
        <v>2335</v>
      </c>
      <c r="AH553" s="260" t="s">
        <v>2336</v>
      </c>
      <c r="AI553" s="260" t="str">
        <f>CONCATENATE(  tblNapomenaOpstinaKorisnik[[#This Row],[Šifra opštine]], "-", tblNapomenaOpstinaKorisnik[[#This Row],[Šifra budžetske organizacije]])</f>
        <v>074-0074162</v>
      </c>
    </row>
    <row r="554" spans="25:35" x14ac:dyDescent="0.2">
      <c r="Y554" s="260" t="s">
        <v>979</v>
      </c>
      <c r="Z554" s="260" t="s">
        <v>1222</v>
      </c>
      <c r="AA554" s="260" t="s">
        <v>802</v>
      </c>
      <c r="AB554" s="260" t="s">
        <v>803</v>
      </c>
      <c r="AC554" s="260" t="str">
        <f>CONCATENATE( tblNapomenaBudzetKorisnik[[#This Row],[Vrsta prihoda]], "-", tblNapomenaBudzetKorisnik[[#This Row],[Šifra budžetskog korisnika]])</f>
        <v>722511-1062001</v>
      </c>
      <c r="AE554" s="260" t="s">
        <v>464</v>
      </c>
      <c r="AF554" s="260" t="s">
        <v>2242</v>
      </c>
      <c r="AG554" s="274" t="s">
        <v>2337</v>
      </c>
      <c r="AH554" s="260" t="s">
        <v>1012</v>
      </c>
      <c r="AI554" s="260" t="str">
        <f>CONCATENATE(  tblNapomenaOpstinaKorisnik[[#This Row],[Šifra opštine]], "-", tblNapomenaOpstinaKorisnik[[#This Row],[Šifra budžetske organizacije]])</f>
        <v>074-0074170</v>
      </c>
    </row>
    <row r="555" spans="25:35" x14ac:dyDescent="0.2">
      <c r="Y555" s="260" t="s">
        <v>979</v>
      </c>
      <c r="Z555" s="260" t="s">
        <v>1222</v>
      </c>
      <c r="AA555" s="260" t="s">
        <v>807</v>
      </c>
      <c r="AB555" s="260" t="s">
        <v>808</v>
      </c>
      <c r="AC555" s="260" t="str">
        <f>CONCATENATE( tblNapomenaBudzetKorisnik[[#This Row],[Vrsta prihoda]], "-", tblNapomenaBudzetKorisnik[[#This Row],[Šifra budžetskog korisnika]])</f>
        <v>722511-1063001</v>
      </c>
      <c r="AE555" s="260" t="s">
        <v>464</v>
      </c>
      <c r="AF555" s="260" t="s">
        <v>2242</v>
      </c>
      <c r="AG555" s="274" t="s">
        <v>2338</v>
      </c>
      <c r="AH555" s="260" t="s">
        <v>2339</v>
      </c>
      <c r="AI555" s="260" t="str">
        <f>CONCATENATE(  tblNapomenaOpstinaKorisnik[[#This Row],[Šifra opštine]], "-", tblNapomenaOpstinaKorisnik[[#This Row],[Šifra budžetske organizacije]])</f>
        <v>074-0074171</v>
      </c>
    </row>
    <row r="556" spans="25:35" x14ac:dyDescent="0.2">
      <c r="Y556" s="260" t="s">
        <v>979</v>
      </c>
      <c r="Z556" s="260" t="s">
        <v>1222</v>
      </c>
      <c r="AA556" s="260" t="s">
        <v>812</v>
      </c>
      <c r="AB556" s="260" t="s">
        <v>813</v>
      </c>
      <c r="AC556" s="260" t="str">
        <f>CONCATENATE( tblNapomenaBudzetKorisnik[[#This Row],[Vrsta prihoda]], "-", tblNapomenaBudzetKorisnik[[#This Row],[Šifra budžetskog korisnika]])</f>
        <v>722511-1064001</v>
      </c>
      <c r="AE556" s="260" t="s">
        <v>464</v>
      </c>
      <c r="AF556" s="260" t="s">
        <v>2242</v>
      </c>
      <c r="AG556" s="274" t="s">
        <v>2340</v>
      </c>
      <c r="AH556" s="260" t="s">
        <v>2341</v>
      </c>
      <c r="AI556" s="260" t="str">
        <f>CONCATENATE(  tblNapomenaOpstinaKorisnik[[#This Row],[Šifra opštine]], "-", tblNapomenaOpstinaKorisnik[[#This Row],[Šifra budžetske organizacije]])</f>
        <v>074-0074172</v>
      </c>
    </row>
    <row r="557" spans="25:35" x14ac:dyDescent="0.2">
      <c r="Y557" s="260" t="s">
        <v>979</v>
      </c>
      <c r="Z557" s="260" t="s">
        <v>1222</v>
      </c>
      <c r="AA557" s="260" t="s">
        <v>818</v>
      </c>
      <c r="AB557" s="260" t="s">
        <v>819</v>
      </c>
      <c r="AC557" s="260" t="str">
        <f>CONCATENATE( tblNapomenaBudzetKorisnik[[#This Row],[Vrsta prihoda]], "-", tblNapomenaBudzetKorisnik[[#This Row],[Šifra budžetskog korisnika]])</f>
        <v>722511-1065001</v>
      </c>
      <c r="AE557" s="260" t="s">
        <v>464</v>
      </c>
      <c r="AF557" s="260" t="s">
        <v>2242</v>
      </c>
      <c r="AG557" s="274" t="s">
        <v>2342</v>
      </c>
      <c r="AH557" s="260" t="s">
        <v>633</v>
      </c>
      <c r="AI557" s="260" t="str">
        <f>CONCATENATE(  tblNapomenaOpstinaKorisnik[[#This Row],[Šifra opštine]], "-", tblNapomenaOpstinaKorisnik[[#This Row],[Šifra budžetske organizacije]])</f>
        <v>074-0074180</v>
      </c>
    </row>
    <row r="558" spans="25:35" x14ac:dyDescent="0.2">
      <c r="Y558" s="260" t="s">
        <v>979</v>
      </c>
      <c r="Z558" s="260" t="s">
        <v>1222</v>
      </c>
      <c r="AA558" s="260" t="s">
        <v>824</v>
      </c>
      <c r="AB558" s="260" t="s">
        <v>825</v>
      </c>
      <c r="AC558" s="260" t="str">
        <f>CONCATENATE( tblNapomenaBudzetKorisnik[[#This Row],[Vrsta prihoda]], "-", tblNapomenaBudzetKorisnik[[#This Row],[Šifra budžetskog korisnika]])</f>
        <v>722511-1066001</v>
      </c>
      <c r="AE558" s="260" t="s">
        <v>464</v>
      </c>
      <c r="AF558" s="260" t="s">
        <v>2242</v>
      </c>
      <c r="AG558" s="274" t="s">
        <v>2343</v>
      </c>
      <c r="AH558" s="260" t="s">
        <v>2344</v>
      </c>
      <c r="AI558" s="260" t="str">
        <f>CONCATENATE(  tblNapomenaOpstinaKorisnik[[#This Row],[Šifra opštine]], "-", tblNapomenaOpstinaKorisnik[[#This Row],[Šifra budžetske organizacije]])</f>
        <v>074-0074181</v>
      </c>
    </row>
    <row r="559" spans="25:35" x14ac:dyDescent="0.2">
      <c r="Y559" s="260" t="s">
        <v>979</v>
      </c>
      <c r="Z559" s="260" t="s">
        <v>1222</v>
      </c>
      <c r="AA559" s="260" t="s">
        <v>830</v>
      </c>
      <c r="AB559" s="260" t="s">
        <v>831</v>
      </c>
      <c r="AC559" s="260" t="str">
        <f>CONCATENATE( tblNapomenaBudzetKorisnik[[#This Row],[Vrsta prihoda]], "-", tblNapomenaBudzetKorisnik[[#This Row],[Šifra budžetskog korisnika]])</f>
        <v>722511-1067001</v>
      </c>
      <c r="AE559" s="260" t="s">
        <v>464</v>
      </c>
      <c r="AF559" s="260" t="s">
        <v>2242</v>
      </c>
      <c r="AG559" s="274" t="s">
        <v>2345</v>
      </c>
      <c r="AH559" s="260" t="s">
        <v>277</v>
      </c>
      <c r="AI559" s="260" t="str">
        <f>CONCATENATE(  tblNapomenaOpstinaKorisnik[[#This Row],[Šifra opštine]], "-", tblNapomenaOpstinaKorisnik[[#This Row],[Šifra budžetske organizacije]])</f>
        <v>074-0074190</v>
      </c>
    </row>
    <row r="560" spans="25:35" x14ac:dyDescent="0.2">
      <c r="Y560" s="260" t="s">
        <v>979</v>
      </c>
      <c r="Z560" s="260" t="s">
        <v>1222</v>
      </c>
      <c r="AA560" s="260" t="s">
        <v>836</v>
      </c>
      <c r="AB560" s="260" t="s">
        <v>837</v>
      </c>
      <c r="AC560" s="260" t="str">
        <f>CONCATENATE( tblNapomenaBudzetKorisnik[[#This Row],[Vrsta prihoda]], "-", tblNapomenaBudzetKorisnik[[#This Row],[Šifra budžetskog korisnika]])</f>
        <v>722511-1068001</v>
      </c>
      <c r="AE560" s="260" t="s">
        <v>464</v>
      </c>
      <c r="AF560" s="260" t="s">
        <v>2242</v>
      </c>
      <c r="AG560" s="274" t="s">
        <v>2346</v>
      </c>
      <c r="AH560" s="260" t="s">
        <v>2347</v>
      </c>
      <c r="AI560" s="260" t="str">
        <f>CONCATENATE(  tblNapomenaOpstinaKorisnik[[#This Row],[Šifra opštine]], "-", tblNapomenaOpstinaKorisnik[[#This Row],[Šifra budžetske organizacije]])</f>
        <v>074-0074201</v>
      </c>
    </row>
    <row r="561" spans="25:35" x14ac:dyDescent="0.2">
      <c r="Y561" s="260" t="s">
        <v>979</v>
      </c>
      <c r="Z561" s="260" t="s">
        <v>1222</v>
      </c>
      <c r="AA561" s="260" t="s">
        <v>842</v>
      </c>
      <c r="AB561" s="260" t="s">
        <v>843</v>
      </c>
      <c r="AC561" s="260" t="str">
        <f>CONCATENATE( tblNapomenaBudzetKorisnik[[#This Row],[Vrsta prihoda]], "-", tblNapomenaBudzetKorisnik[[#This Row],[Šifra budžetskog korisnika]])</f>
        <v>722511-1069001</v>
      </c>
      <c r="AE561" s="260" t="s">
        <v>464</v>
      </c>
      <c r="AF561" s="260" t="s">
        <v>2242</v>
      </c>
      <c r="AG561" s="274" t="s">
        <v>2348</v>
      </c>
      <c r="AH561" s="260" t="s">
        <v>2349</v>
      </c>
      <c r="AI561" s="260" t="str">
        <f>CONCATENATE(  tblNapomenaOpstinaKorisnik[[#This Row],[Šifra opštine]], "-", tblNapomenaOpstinaKorisnik[[#This Row],[Šifra budžetske organizacije]])</f>
        <v>074-0074202</v>
      </c>
    </row>
    <row r="562" spans="25:35" x14ac:dyDescent="0.2">
      <c r="Y562" s="260" t="s">
        <v>979</v>
      </c>
      <c r="Z562" s="260" t="s">
        <v>1222</v>
      </c>
      <c r="AA562" s="260" t="s">
        <v>848</v>
      </c>
      <c r="AB562" s="260" t="s">
        <v>849</v>
      </c>
      <c r="AC562" s="260" t="str">
        <f>CONCATENATE( tblNapomenaBudzetKorisnik[[#This Row],[Vrsta prihoda]], "-", tblNapomenaBudzetKorisnik[[#This Row],[Šifra budžetskog korisnika]])</f>
        <v>722511-1070001</v>
      </c>
      <c r="AE562" s="260" t="s">
        <v>464</v>
      </c>
      <c r="AF562" s="260" t="s">
        <v>2242</v>
      </c>
      <c r="AG562" s="274" t="s">
        <v>2350</v>
      </c>
      <c r="AH562" s="260" t="s">
        <v>2351</v>
      </c>
      <c r="AI562" s="260" t="str">
        <f>CONCATENATE(  tblNapomenaOpstinaKorisnik[[#This Row],[Šifra opštine]], "-", tblNapomenaOpstinaKorisnik[[#This Row],[Šifra budžetske organizacije]])</f>
        <v>074-0074203</v>
      </c>
    </row>
    <row r="563" spans="25:35" x14ac:dyDescent="0.2">
      <c r="Y563" s="260" t="s">
        <v>979</v>
      </c>
      <c r="Z563" s="260" t="s">
        <v>1222</v>
      </c>
      <c r="AA563" s="260" t="s">
        <v>854</v>
      </c>
      <c r="AB563" s="260" t="s">
        <v>855</v>
      </c>
      <c r="AC563" s="260" t="str">
        <f>CONCATENATE( tblNapomenaBudzetKorisnik[[#This Row],[Vrsta prihoda]], "-", tblNapomenaBudzetKorisnik[[#This Row],[Šifra budžetskog korisnika]])</f>
        <v>722511-1071001</v>
      </c>
      <c r="AE563" s="260" t="s">
        <v>464</v>
      </c>
      <c r="AF563" s="260" t="s">
        <v>2242</v>
      </c>
      <c r="AG563" s="274" t="s">
        <v>2352</v>
      </c>
      <c r="AH563" s="260" t="s">
        <v>2353</v>
      </c>
      <c r="AI563" s="260" t="str">
        <f>CONCATENATE(  tblNapomenaOpstinaKorisnik[[#This Row],[Šifra opštine]], "-", tblNapomenaOpstinaKorisnik[[#This Row],[Šifra budžetske organizacije]])</f>
        <v>074-0074204</v>
      </c>
    </row>
    <row r="564" spans="25:35" x14ac:dyDescent="0.2">
      <c r="Y564" s="260" t="s">
        <v>979</v>
      </c>
      <c r="Z564" s="260" t="s">
        <v>1222</v>
      </c>
      <c r="AA564" s="260" t="s">
        <v>860</v>
      </c>
      <c r="AB564" s="260" t="s">
        <v>861</v>
      </c>
      <c r="AC564" s="260" t="str">
        <f>CONCATENATE( tblNapomenaBudzetKorisnik[[#This Row],[Vrsta prihoda]], "-", tblNapomenaBudzetKorisnik[[#This Row],[Šifra budžetskog korisnika]])</f>
        <v>722511-1072001</v>
      </c>
      <c r="AE564" s="260" t="s">
        <v>464</v>
      </c>
      <c r="AF564" s="260" t="s">
        <v>2242</v>
      </c>
      <c r="AG564" s="274" t="s">
        <v>2354</v>
      </c>
      <c r="AH564" s="260" t="s">
        <v>2355</v>
      </c>
      <c r="AI564" s="260" t="str">
        <f>CONCATENATE(  tblNapomenaOpstinaKorisnik[[#This Row],[Šifra opštine]], "-", tblNapomenaOpstinaKorisnik[[#This Row],[Šifra budžetske organizacije]])</f>
        <v>074-0074205</v>
      </c>
    </row>
    <row r="565" spans="25:35" x14ac:dyDescent="0.2">
      <c r="Y565" s="260" t="s">
        <v>979</v>
      </c>
      <c r="Z565" s="260" t="s">
        <v>1222</v>
      </c>
      <c r="AA565" s="260" t="s">
        <v>866</v>
      </c>
      <c r="AB565" s="260" t="s">
        <v>867</v>
      </c>
      <c r="AC565" s="260" t="str">
        <f>CONCATENATE( tblNapomenaBudzetKorisnik[[#This Row],[Vrsta prihoda]], "-", tblNapomenaBudzetKorisnik[[#This Row],[Šifra budžetskog korisnika]])</f>
        <v>722511-1073001</v>
      </c>
      <c r="AE565" s="260" t="s">
        <v>464</v>
      </c>
      <c r="AF565" s="260" t="s">
        <v>2242</v>
      </c>
      <c r="AG565" s="274" t="s">
        <v>2356</v>
      </c>
      <c r="AH565" s="260" t="s">
        <v>646</v>
      </c>
      <c r="AI565" s="260" t="str">
        <f>CONCATENATE(  tblNapomenaOpstinaKorisnik[[#This Row],[Šifra opštine]], "-", tblNapomenaOpstinaKorisnik[[#This Row],[Šifra budžetske organizacije]])</f>
        <v>074-0074210</v>
      </c>
    </row>
    <row r="566" spans="25:35" x14ac:dyDescent="0.2">
      <c r="Y566" s="260" t="s">
        <v>979</v>
      </c>
      <c r="Z566" s="260" t="s">
        <v>1222</v>
      </c>
      <c r="AA566" s="260" t="s">
        <v>872</v>
      </c>
      <c r="AB566" s="260" t="s">
        <v>873</v>
      </c>
      <c r="AC566" s="260" t="str">
        <f>CONCATENATE( tblNapomenaBudzetKorisnik[[#This Row],[Vrsta prihoda]], "-", tblNapomenaBudzetKorisnik[[#This Row],[Šifra budžetskog korisnika]])</f>
        <v>722511-1074001</v>
      </c>
      <c r="AE566" s="260" t="s">
        <v>464</v>
      </c>
      <c r="AF566" s="260" t="s">
        <v>2242</v>
      </c>
      <c r="AG566" s="274" t="s">
        <v>2357</v>
      </c>
      <c r="AH566" s="260" t="s">
        <v>2358</v>
      </c>
      <c r="AI566" s="260" t="str">
        <f>CONCATENATE(  tblNapomenaOpstinaKorisnik[[#This Row],[Šifra opštine]], "-", tblNapomenaOpstinaKorisnik[[#This Row],[Šifra budžetske organizacije]])</f>
        <v>074-0074300</v>
      </c>
    </row>
    <row r="567" spans="25:35" x14ac:dyDescent="0.2">
      <c r="Y567" s="260" t="s">
        <v>979</v>
      </c>
      <c r="Z567" s="260" t="s">
        <v>1222</v>
      </c>
      <c r="AA567" s="260" t="s">
        <v>878</v>
      </c>
      <c r="AB567" s="260" t="s">
        <v>879</v>
      </c>
      <c r="AC567" s="260" t="str">
        <f>CONCATENATE( tblNapomenaBudzetKorisnik[[#This Row],[Vrsta prihoda]], "-", tblNapomenaBudzetKorisnik[[#This Row],[Šifra budžetskog korisnika]])</f>
        <v>722511-1075001</v>
      </c>
      <c r="AE567" s="260" t="s">
        <v>464</v>
      </c>
      <c r="AF567" s="260" t="s">
        <v>2242</v>
      </c>
      <c r="AG567" s="274" t="s">
        <v>2359</v>
      </c>
      <c r="AH567" s="260" t="s">
        <v>333</v>
      </c>
      <c r="AI567" s="260" t="str">
        <f>CONCATENATE(  tblNapomenaOpstinaKorisnik[[#This Row],[Šifra opštine]], "-", tblNapomenaOpstinaKorisnik[[#This Row],[Šifra budžetske organizacije]])</f>
        <v>074-0074301</v>
      </c>
    </row>
    <row r="568" spans="25:35" x14ac:dyDescent="0.2">
      <c r="Y568" s="260" t="s">
        <v>979</v>
      </c>
      <c r="Z568" s="260" t="s">
        <v>1222</v>
      </c>
      <c r="AA568" s="260" t="s">
        <v>883</v>
      </c>
      <c r="AB568" s="260" t="s">
        <v>884</v>
      </c>
      <c r="AC568" s="260" t="str">
        <f>CONCATENATE( tblNapomenaBudzetKorisnik[[#This Row],[Vrsta prihoda]], "-", tblNapomenaBudzetKorisnik[[#This Row],[Šifra budžetskog korisnika]])</f>
        <v>722511-1076001</v>
      </c>
      <c r="AE568" s="260" t="s">
        <v>464</v>
      </c>
      <c r="AF568" s="260" t="s">
        <v>2242</v>
      </c>
      <c r="AG568" s="274" t="s">
        <v>2360</v>
      </c>
      <c r="AH568" s="260" t="s">
        <v>2361</v>
      </c>
      <c r="AI568" s="260" t="str">
        <f>CONCATENATE(  tblNapomenaOpstinaKorisnik[[#This Row],[Šifra opštine]], "-", tblNapomenaOpstinaKorisnik[[#This Row],[Šifra budžetske organizacije]])</f>
        <v>074-0074302</v>
      </c>
    </row>
    <row r="569" spans="25:35" x14ac:dyDescent="0.2">
      <c r="Y569" s="260" t="s">
        <v>979</v>
      </c>
      <c r="Z569" s="260" t="s">
        <v>1222</v>
      </c>
      <c r="AA569" s="260" t="s">
        <v>889</v>
      </c>
      <c r="AB569" s="260" t="s">
        <v>890</v>
      </c>
      <c r="AC569" s="260" t="str">
        <f>CONCATENATE( tblNapomenaBudzetKorisnik[[#This Row],[Vrsta prihoda]], "-", tblNapomenaBudzetKorisnik[[#This Row],[Šifra budžetskog korisnika]])</f>
        <v>722511-1077001</v>
      </c>
      <c r="AE569" s="260" t="s">
        <v>464</v>
      </c>
      <c r="AF569" s="260" t="s">
        <v>2242</v>
      </c>
      <c r="AG569" s="274" t="s">
        <v>2362</v>
      </c>
      <c r="AH569" s="260" t="s">
        <v>2363</v>
      </c>
      <c r="AI569" s="260" t="str">
        <f>CONCATENATE(  tblNapomenaOpstinaKorisnik[[#This Row],[Šifra opštine]], "-", tblNapomenaOpstinaKorisnik[[#This Row],[Šifra budžetske organizacije]])</f>
        <v>074-0074400</v>
      </c>
    </row>
    <row r="570" spans="25:35" x14ac:dyDescent="0.2">
      <c r="Y570" s="260" t="s">
        <v>979</v>
      </c>
      <c r="Z570" s="260" t="s">
        <v>1222</v>
      </c>
      <c r="AA570" s="260" t="s">
        <v>895</v>
      </c>
      <c r="AB570" s="260" t="s">
        <v>896</v>
      </c>
      <c r="AC570" s="260" t="str">
        <f>CONCATENATE( tblNapomenaBudzetKorisnik[[#This Row],[Vrsta prihoda]], "-", tblNapomenaBudzetKorisnik[[#This Row],[Šifra budžetskog korisnika]])</f>
        <v>722511-1078001</v>
      </c>
      <c r="AE570" s="260" t="s">
        <v>464</v>
      </c>
      <c r="AF570" s="260" t="s">
        <v>2242</v>
      </c>
      <c r="AG570" s="274" t="s">
        <v>2364</v>
      </c>
      <c r="AH570" s="260" t="s">
        <v>2365</v>
      </c>
      <c r="AI570" s="260" t="str">
        <f>CONCATENATE(  tblNapomenaOpstinaKorisnik[[#This Row],[Šifra opštine]], "-", tblNapomenaOpstinaKorisnik[[#This Row],[Šifra budžetske organizacije]])</f>
        <v>074-0074501</v>
      </c>
    </row>
    <row r="571" spans="25:35" x14ac:dyDescent="0.2">
      <c r="Y571" s="260" t="s">
        <v>979</v>
      </c>
      <c r="Z571" s="260" t="s">
        <v>1222</v>
      </c>
      <c r="AA571" s="260" t="s">
        <v>2366</v>
      </c>
      <c r="AB571" s="260" t="s">
        <v>2367</v>
      </c>
      <c r="AC571" s="260" t="str">
        <f>CONCATENATE( tblNapomenaBudzetKorisnik[[#This Row],[Vrsta prihoda]], "-", tblNapomenaBudzetKorisnik[[#This Row],[Šifra budžetskog korisnika]])</f>
        <v>722511-0205001</v>
      </c>
      <c r="AE571" s="260" t="s">
        <v>464</v>
      </c>
      <c r="AF571" s="260" t="s">
        <v>2242</v>
      </c>
      <c r="AG571" s="274" t="s">
        <v>2368</v>
      </c>
      <c r="AH571" s="260" t="s">
        <v>2369</v>
      </c>
      <c r="AI571" s="260" t="str">
        <f>CONCATENATE(  tblNapomenaOpstinaKorisnik[[#This Row],[Šifra opštine]], "-", tblNapomenaOpstinaKorisnik[[#This Row],[Šifra budžetske organizacije]])</f>
        <v>074-0074502</v>
      </c>
    </row>
    <row r="572" spans="25:35" x14ac:dyDescent="0.2">
      <c r="Y572" s="260" t="s">
        <v>979</v>
      </c>
      <c r="Z572" s="260" t="s">
        <v>1222</v>
      </c>
      <c r="AA572" s="260" t="s">
        <v>2370</v>
      </c>
      <c r="AB572" s="260" t="s">
        <v>2371</v>
      </c>
      <c r="AC572" s="260" t="str">
        <f>CONCATENATE( tblNapomenaBudzetKorisnik[[#This Row],[Vrsta prihoda]], "-", tblNapomenaBudzetKorisnik[[#This Row],[Šifra budžetskog korisnika]])</f>
        <v>722511-0712111</v>
      </c>
      <c r="AE572" s="260" t="s">
        <v>464</v>
      </c>
      <c r="AF572" s="260" t="s">
        <v>2242</v>
      </c>
      <c r="AG572" s="274" t="s">
        <v>2372</v>
      </c>
      <c r="AH572" s="260" t="s">
        <v>2373</v>
      </c>
      <c r="AI572" s="260" t="str">
        <f>CONCATENATE(  tblNapomenaOpstinaKorisnik[[#This Row],[Šifra opštine]], "-", tblNapomenaOpstinaKorisnik[[#This Row],[Šifra budžetske organizacije]])</f>
        <v>074-0074503</v>
      </c>
    </row>
    <row r="573" spans="25:35" x14ac:dyDescent="0.2">
      <c r="Y573" s="260" t="s">
        <v>979</v>
      </c>
      <c r="Z573" s="260" t="s">
        <v>1222</v>
      </c>
      <c r="AA573" s="260" t="s">
        <v>2374</v>
      </c>
      <c r="AB573" s="260" t="s">
        <v>2375</v>
      </c>
      <c r="AC573" s="260" t="str">
        <f>CONCATENATE( tblNapomenaBudzetKorisnik[[#This Row],[Vrsta prihoda]], "-", tblNapomenaBudzetKorisnik[[#This Row],[Šifra budžetskog korisnika]])</f>
        <v>722511-0712243</v>
      </c>
      <c r="AE573" s="260" t="s">
        <v>464</v>
      </c>
      <c r="AF573" s="260" t="s">
        <v>2242</v>
      </c>
      <c r="AG573" s="274" t="s">
        <v>2376</v>
      </c>
      <c r="AH573" s="260" t="s">
        <v>2377</v>
      </c>
      <c r="AI573" s="260" t="str">
        <f>CONCATENATE(  tblNapomenaOpstinaKorisnik[[#This Row],[Šifra opštine]], "-", tblNapomenaOpstinaKorisnik[[#This Row],[Šifra budžetske organizacije]])</f>
        <v>074-0074504</v>
      </c>
    </row>
    <row r="574" spans="25:35" x14ac:dyDescent="0.2">
      <c r="Y574" s="260" t="s">
        <v>979</v>
      </c>
      <c r="Z574" s="260" t="s">
        <v>1222</v>
      </c>
      <c r="AA574" s="260" t="s">
        <v>2378</v>
      </c>
      <c r="AB574" s="260" t="s">
        <v>2379</v>
      </c>
      <c r="AC574" s="260" t="str">
        <f>CONCATENATE( tblNapomenaBudzetKorisnik[[#This Row],[Vrsta prihoda]], "-", tblNapomenaBudzetKorisnik[[#This Row],[Šifra budžetskog korisnika]])</f>
        <v>722511-0712244</v>
      </c>
      <c r="AE574" s="260" t="s">
        <v>464</v>
      </c>
      <c r="AF574" s="260" t="s">
        <v>2242</v>
      </c>
      <c r="AG574" s="274" t="s">
        <v>2380</v>
      </c>
      <c r="AH574" s="260" t="s">
        <v>2381</v>
      </c>
      <c r="AI574" s="260" t="str">
        <f>CONCATENATE(  tblNapomenaOpstinaKorisnik[[#This Row],[Šifra opštine]], "-", tblNapomenaOpstinaKorisnik[[#This Row],[Šifra budžetske organizacije]])</f>
        <v>074-0074505</v>
      </c>
    </row>
    <row r="575" spans="25:35" x14ac:dyDescent="0.2">
      <c r="Y575" s="260" t="s">
        <v>979</v>
      </c>
      <c r="Z575" s="260" t="s">
        <v>1222</v>
      </c>
      <c r="AA575" s="260" t="s">
        <v>2382</v>
      </c>
      <c r="AB575" s="260" t="s">
        <v>2383</v>
      </c>
      <c r="AC575" s="260" t="str">
        <f>CONCATENATE( tblNapomenaBudzetKorisnik[[#This Row],[Vrsta prihoda]], "-", tblNapomenaBudzetKorisnik[[#This Row],[Šifra budžetskog korisnika]])</f>
        <v>722511-0712246</v>
      </c>
      <c r="AE575" s="260" t="s">
        <v>464</v>
      </c>
      <c r="AF575" s="260" t="s">
        <v>2242</v>
      </c>
      <c r="AG575" s="274" t="s">
        <v>2384</v>
      </c>
      <c r="AH575" s="260" t="s">
        <v>2385</v>
      </c>
      <c r="AI575" s="260" t="str">
        <f>CONCATENATE(  tblNapomenaOpstinaKorisnik[[#This Row],[Šifra opštine]], "-", tblNapomenaOpstinaKorisnik[[#This Row],[Šifra budžetske organizacije]])</f>
        <v>074-0074506</v>
      </c>
    </row>
    <row r="576" spans="25:35" x14ac:dyDescent="0.2">
      <c r="Y576" s="260" t="s">
        <v>979</v>
      </c>
      <c r="Z576" s="260" t="s">
        <v>1222</v>
      </c>
      <c r="AA576" s="260" t="s">
        <v>2386</v>
      </c>
      <c r="AB576" s="260" t="s">
        <v>2383</v>
      </c>
      <c r="AC576" s="260" t="str">
        <f>CONCATENATE( tblNapomenaBudzetKorisnik[[#This Row],[Vrsta prihoda]], "-", tblNapomenaBudzetKorisnik[[#This Row],[Šifra budžetskog korisnika]])</f>
        <v>722511-0712322</v>
      </c>
      <c r="AE576" s="260" t="s">
        <v>464</v>
      </c>
      <c r="AF576" s="260" t="s">
        <v>2242</v>
      </c>
      <c r="AG576" s="274" t="s">
        <v>2387</v>
      </c>
      <c r="AH576" s="260" t="s">
        <v>2388</v>
      </c>
      <c r="AI576" s="260" t="str">
        <f>CONCATENATE(  tblNapomenaOpstinaKorisnik[[#This Row],[Šifra opštine]], "-", tblNapomenaOpstinaKorisnik[[#This Row],[Šifra budžetske organizacije]])</f>
        <v>074-0074507</v>
      </c>
    </row>
    <row r="577" spans="25:35" x14ac:dyDescent="0.2">
      <c r="Y577" s="260" t="s">
        <v>979</v>
      </c>
      <c r="Z577" s="260" t="s">
        <v>1222</v>
      </c>
      <c r="AA577" s="260" t="s">
        <v>2389</v>
      </c>
      <c r="AB577" s="260" t="s">
        <v>2390</v>
      </c>
      <c r="AC577" s="260" t="str">
        <f>CONCATENATE( tblNapomenaBudzetKorisnik[[#This Row],[Vrsta prihoda]], "-", tblNapomenaBudzetKorisnik[[#This Row],[Šifra budžetskog korisnika]])</f>
        <v>722511-0712421</v>
      </c>
      <c r="AE577" s="260" t="s">
        <v>464</v>
      </c>
      <c r="AF577" s="260" t="s">
        <v>2242</v>
      </c>
      <c r="AG577" s="274" t="s">
        <v>2391</v>
      </c>
      <c r="AH577" s="260" t="s">
        <v>2392</v>
      </c>
      <c r="AI577" s="260" t="str">
        <f>CONCATENATE(  tblNapomenaOpstinaKorisnik[[#This Row],[Šifra opštine]], "-", tblNapomenaOpstinaKorisnik[[#This Row],[Šifra budžetske organizacije]])</f>
        <v>074-0074508</v>
      </c>
    </row>
    <row r="578" spans="25:35" x14ac:dyDescent="0.2">
      <c r="Y578" s="260" t="s">
        <v>979</v>
      </c>
      <c r="Z578" s="260" t="s">
        <v>1222</v>
      </c>
      <c r="AA578" s="260" t="s">
        <v>2393</v>
      </c>
      <c r="AB578" s="260" t="s">
        <v>2394</v>
      </c>
      <c r="AC578" s="260" t="str">
        <f>CONCATENATE( tblNapomenaBudzetKorisnik[[#This Row],[Vrsta prihoda]], "-", tblNapomenaBudzetKorisnik[[#This Row],[Šifra budžetskog korisnika]])</f>
        <v>722511-0712422</v>
      </c>
      <c r="AE578" s="260" t="s">
        <v>464</v>
      </c>
      <c r="AF578" s="260" t="s">
        <v>2242</v>
      </c>
      <c r="AG578" s="274" t="s">
        <v>2395</v>
      </c>
      <c r="AH578" s="260" t="s">
        <v>2396</v>
      </c>
      <c r="AI578" s="260" t="str">
        <f>CONCATENATE(  tblNapomenaOpstinaKorisnik[[#This Row],[Šifra opštine]], "-", tblNapomenaOpstinaKorisnik[[#This Row],[Šifra budžetske organizacije]])</f>
        <v>074-0074509</v>
      </c>
    </row>
    <row r="579" spans="25:35" x14ac:dyDescent="0.2">
      <c r="Y579" s="260" t="s">
        <v>979</v>
      </c>
      <c r="Z579" s="260" t="s">
        <v>1222</v>
      </c>
      <c r="AA579" s="260" t="s">
        <v>2397</v>
      </c>
      <c r="AB579" s="260" t="s">
        <v>2398</v>
      </c>
      <c r="AC579" s="260" t="str">
        <f>CONCATENATE( tblNapomenaBudzetKorisnik[[#This Row],[Vrsta prihoda]], "-", tblNapomenaBudzetKorisnik[[#This Row],[Šifra budžetskog korisnika]])</f>
        <v>722511-0712423</v>
      </c>
      <c r="AE579" s="260" t="s">
        <v>464</v>
      </c>
      <c r="AF579" s="260" t="s">
        <v>2242</v>
      </c>
      <c r="AG579" s="274" t="s">
        <v>2399</v>
      </c>
      <c r="AH579" s="260" t="s">
        <v>2400</v>
      </c>
      <c r="AI579" s="260" t="str">
        <f>CONCATENATE(  tblNapomenaOpstinaKorisnik[[#This Row],[Šifra opštine]], "-", tblNapomenaOpstinaKorisnik[[#This Row],[Šifra budžetske organizacije]])</f>
        <v>074-0074510</v>
      </c>
    </row>
    <row r="580" spans="25:35" x14ac:dyDescent="0.2">
      <c r="Y580" s="260" t="s">
        <v>979</v>
      </c>
      <c r="Z580" s="260" t="s">
        <v>1222</v>
      </c>
      <c r="AA580" s="260" t="s">
        <v>2401</v>
      </c>
      <c r="AB580" s="260" t="s">
        <v>2383</v>
      </c>
      <c r="AC580" s="260" t="str">
        <f>CONCATENATE( tblNapomenaBudzetKorisnik[[#This Row],[Vrsta prihoda]], "-", tblNapomenaBudzetKorisnik[[#This Row],[Šifra budžetskog korisnika]])</f>
        <v>722511-0712526</v>
      </c>
      <c r="AE580" s="260" t="s">
        <v>464</v>
      </c>
      <c r="AF580" s="260" t="s">
        <v>2242</v>
      </c>
      <c r="AG580" s="274" t="s">
        <v>2402</v>
      </c>
      <c r="AH580" s="260" t="s">
        <v>2403</v>
      </c>
      <c r="AI580" s="260" t="str">
        <f>CONCATENATE(  tblNapomenaOpstinaKorisnik[[#This Row],[Šifra opštine]], "-", tblNapomenaOpstinaKorisnik[[#This Row],[Šifra budžetske organizacije]])</f>
        <v>074-0074910</v>
      </c>
    </row>
    <row r="581" spans="25:35" x14ac:dyDescent="0.2">
      <c r="Y581" s="260" t="s">
        <v>979</v>
      </c>
      <c r="Z581" s="260" t="s">
        <v>1222</v>
      </c>
      <c r="AA581" s="260" t="s">
        <v>2404</v>
      </c>
      <c r="AB581" s="260" t="s">
        <v>2405</v>
      </c>
      <c r="AC581" s="260" t="str">
        <f>CONCATENATE( tblNapomenaBudzetKorisnik[[#This Row],[Vrsta prihoda]], "-", tblNapomenaBudzetKorisnik[[#This Row],[Šifra budžetskog korisnika]])</f>
        <v>722511-0712527</v>
      </c>
      <c r="AE581" s="260" t="s">
        <v>464</v>
      </c>
      <c r="AF581" s="260" t="s">
        <v>2242</v>
      </c>
      <c r="AG581" s="274" t="s">
        <v>2406</v>
      </c>
      <c r="AH581" s="260" t="s">
        <v>2407</v>
      </c>
      <c r="AI581" s="260" t="str">
        <f>CONCATENATE(  tblNapomenaOpstinaKorisnik[[#This Row],[Šifra opštine]], "-", tblNapomenaOpstinaKorisnik[[#This Row],[Šifra budžetske organizacije]])</f>
        <v>074-0074920</v>
      </c>
    </row>
    <row r="582" spans="25:35" x14ac:dyDescent="0.2">
      <c r="Y582" s="260" t="s">
        <v>979</v>
      </c>
      <c r="Z582" s="260" t="s">
        <v>1222</v>
      </c>
      <c r="AA582" s="260" t="s">
        <v>2408</v>
      </c>
      <c r="AB582" s="260" t="s">
        <v>2383</v>
      </c>
      <c r="AC582" s="260" t="str">
        <f>CONCATENATE( tblNapomenaBudzetKorisnik[[#This Row],[Vrsta prihoda]], "-", tblNapomenaBudzetKorisnik[[#This Row],[Šifra budžetskog korisnika]])</f>
        <v>722511-0712616</v>
      </c>
      <c r="AE582" s="260" t="s">
        <v>464</v>
      </c>
      <c r="AF582" s="260" t="s">
        <v>2242</v>
      </c>
      <c r="AG582" s="274" t="s">
        <v>1781</v>
      </c>
      <c r="AH582" s="260" t="s">
        <v>2409</v>
      </c>
      <c r="AI582" s="260" t="str">
        <f>CONCATENATE(  tblNapomenaOpstinaKorisnik[[#This Row],[Šifra opštine]], "-", tblNapomenaOpstinaKorisnik[[#This Row],[Šifra budžetske organizacije]])</f>
        <v>074-0815028</v>
      </c>
    </row>
    <row r="583" spans="25:35" x14ac:dyDescent="0.2">
      <c r="Y583" s="260" t="s">
        <v>979</v>
      </c>
      <c r="Z583" s="260" t="s">
        <v>1222</v>
      </c>
      <c r="AA583" s="260" t="s">
        <v>2410</v>
      </c>
      <c r="AB583" s="260" t="s">
        <v>2405</v>
      </c>
      <c r="AC583" s="260" t="str">
        <f>CONCATENATE( tblNapomenaBudzetKorisnik[[#This Row],[Vrsta prihoda]], "-", tblNapomenaBudzetKorisnik[[#This Row],[Šifra budžetskog korisnika]])</f>
        <v>722511-0712617</v>
      </c>
      <c r="AE583" s="260" t="s">
        <v>464</v>
      </c>
      <c r="AF583" s="260" t="s">
        <v>2242</v>
      </c>
      <c r="AG583" s="274" t="s">
        <v>1784</v>
      </c>
      <c r="AH583" s="260" t="s">
        <v>2411</v>
      </c>
      <c r="AI583" s="260" t="str">
        <f>CONCATENATE(  tblNapomenaOpstinaKorisnik[[#This Row],[Šifra opštine]], "-", tblNapomenaOpstinaKorisnik[[#This Row],[Šifra budžetske organizacije]])</f>
        <v>074-0815029</v>
      </c>
    </row>
    <row r="584" spans="25:35" x14ac:dyDescent="0.2">
      <c r="Y584" s="260" t="s">
        <v>979</v>
      </c>
      <c r="Z584" s="260" t="s">
        <v>1222</v>
      </c>
      <c r="AA584" s="260" t="s">
        <v>2412</v>
      </c>
      <c r="AB584" s="260" t="s">
        <v>2413</v>
      </c>
      <c r="AC584" s="260" t="str">
        <f>CONCATENATE( tblNapomenaBudzetKorisnik[[#This Row],[Vrsta prihoda]], "-", tblNapomenaBudzetKorisnik[[#This Row],[Šifra budžetskog korisnika]])</f>
        <v>722511-0818065</v>
      </c>
      <c r="AE584" s="260" t="s">
        <v>464</v>
      </c>
      <c r="AF584" s="260" t="s">
        <v>2242</v>
      </c>
      <c r="AG584" s="274" t="s">
        <v>1787</v>
      </c>
      <c r="AH584" s="260" t="s">
        <v>2414</v>
      </c>
      <c r="AI584" s="260" t="str">
        <f>CONCATENATE(  tblNapomenaOpstinaKorisnik[[#This Row],[Šifra opštine]], "-", tblNapomenaOpstinaKorisnik[[#This Row],[Šifra budžetske organizacije]])</f>
        <v>074-0815030</v>
      </c>
    </row>
    <row r="585" spans="25:35" x14ac:dyDescent="0.2">
      <c r="Y585" s="260" t="s">
        <v>979</v>
      </c>
      <c r="Z585" s="260" t="s">
        <v>1222</v>
      </c>
      <c r="AA585" s="260" t="s">
        <v>2415</v>
      </c>
      <c r="AB585" s="260" t="s">
        <v>2416</v>
      </c>
      <c r="AC585" s="260" t="str">
        <f>CONCATENATE( tblNapomenaBudzetKorisnik[[#This Row],[Vrsta prihoda]], "-", tblNapomenaBudzetKorisnik[[#This Row],[Šifra budžetskog korisnika]])</f>
        <v>722511-0818066</v>
      </c>
      <c r="AE585" s="260" t="s">
        <v>464</v>
      </c>
      <c r="AF585" s="260" t="s">
        <v>2242</v>
      </c>
      <c r="AG585" s="274" t="s">
        <v>1791</v>
      </c>
      <c r="AH585" s="260" t="s">
        <v>2417</v>
      </c>
      <c r="AI585" s="260" t="str">
        <f>CONCATENATE(  tblNapomenaOpstinaKorisnik[[#This Row],[Šifra opštine]], "-", tblNapomenaOpstinaKorisnik[[#This Row],[Šifra budžetske organizacije]])</f>
        <v>074-0815031</v>
      </c>
    </row>
    <row r="586" spans="25:35" x14ac:dyDescent="0.2">
      <c r="Y586" s="260" t="s">
        <v>979</v>
      </c>
      <c r="Z586" s="260" t="s">
        <v>1222</v>
      </c>
      <c r="AA586" s="260" t="s">
        <v>2418</v>
      </c>
      <c r="AB586" s="260" t="s">
        <v>2419</v>
      </c>
      <c r="AC586" s="260" t="str">
        <f>CONCATENATE( tblNapomenaBudzetKorisnik[[#This Row],[Vrsta prihoda]], "-", tblNapomenaBudzetKorisnik[[#This Row],[Šifra budžetskog korisnika]])</f>
        <v>722511-1059001</v>
      </c>
      <c r="AE586" s="260" t="s">
        <v>464</v>
      </c>
      <c r="AF586" s="260" t="s">
        <v>2242</v>
      </c>
      <c r="AG586" s="274" t="s">
        <v>1793</v>
      </c>
      <c r="AH586" s="260" t="s">
        <v>2420</v>
      </c>
      <c r="AI586" s="260" t="str">
        <f>CONCATENATE(  tblNapomenaOpstinaKorisnik[[#This Row],[Šifra opštine]], "-", tblNapomenaOpstinaKorisnik[[#This Row],[Šifra budžetske organizacije]])</f>
        <v>074-0815032</v>
      </c>
    </row>
    <row r="587" spans="25:35" x14ac:dyDescent="0.2">
      <c r="Y587" s="260" t="s">
        <v>979</v>
      </c>
      <c r="Z587" s="260" t="s">
        <v>1222</v>
      </c>
      <c r="AA587" s="260" t="s">
        <v>2421</v>
      </c>
      <c r="AB587" s="260" t="s">
        <v>2422</v>
      </c>
      <c r="AC587" s="260" t="str">
        <f>CONCATENATE( tblNapomenaBudzetKorisnik[[#This Row],[Vrsta prihoda]], "-", tblNapomenaBudzetKorisnik[[#This Row],[Šifra budžetskog korisnika]])</f>
        <v>722511-0410001</v>
      </c>
      <c r="AE587" s="260" t="s">
        <v>464</v>
      </c>
      <c r="AF587" s="260" t="s">
        <v>2242</v>
      </c>
      <c r="AG587" s="274" t="s">
        <v>1797</v>
      </c>
      <c r="AH587" s="260" t="s">
        <v>2423</v>
      </c>
      <c r="AI587" s="260" t="str">
        <f>CONCATENATE(  tblNapomenaOpstinaKorisnik[[#This Row],[Šifra opštine]], "-", tblNapomenaOpstinaKorisnik[[#This Row],[Šifra budžetske organizacije]])</f>
        <v>074-0815033</v>
      </c>
    </row>
    <row r="588" spans="25:35" x14ac:dyDescent="0.2">
      <c r="Y588" s="260" t="s">
        <v>979</v>
      </c>
      <c r="Z588" s="260" t="s">
        <v>1222</v>
      </c>
      <c r="AA588" s="260" t="s">
        <v>2424</v>
      </c>
      <c r="AB588" s="260" t="s">
        <v>2425</v>
      </c>
      <c r="AC588" s="260" t="str">
        <f>CONCATENATE( tblNapomenaBudzetKorisnik[[#This Row],[Vrsta prihoda]], "-", tblNapomenaBudzetKorisnik[[#This Row],[Šifra budžetskog korisnika]])</f>
        <v>722511-0421001</v>
      </c>
      <c r="AE588" s="260" t="s">
        <v>464</v>
      </c>
      <c r="AF588" s="260" t="s">
        <v>2242</v>
      </c>
      <c r="AG588" s="274" t="s">
        <v>1950</v>
      </c>
      <c r="AH588" s="260" t="s">
        <v>2426</v>
      </c>
      <c r="AI588" s="260" t="str">
        <f>CONCATENATE(  tblNapomenaOpstinaKorisnik[[#This Row],[Šifra opštine]], "-", tblNapomenaOpstinaKorisnik[[#This Row],[Šifra budžetske organizacije]])</f>
        <v>074-0818003</v>
      </c>
    </row>
    <row r="589" spans="25:35" x14ac:dyDescent="0.2">
      <c r="Y589" s="260" t="s">
        <v>979</v>
      </c>
      <c r="Z589" s="260" t="s">
        <v>1222</v>
      </c>
      <c r="AA589" s="260" t="s">
        <v>1051</v>
      </c>
      <c r="AB589" s="260" t="s">
        <v>2427</v>
      </c>
      <c r="AC589" s="260" t="str">
        <f>CONCATENATE( tblNapomenaBudzetKorisnik[[#This Row],[Vrsta prihoda]], "-", tblNapomenaBudzetKorisnik[[#This Row],[Šifra budžetskog korisnika]])</f>
        <v>722511-0818067</v>
      </c>
      <c r="AE589" s="260" t="s">
        <v>464</v>
      </c>
      <c r="AF589" s="260" t="s">
        <v>2242</v>
      </c>
      <c r="AG589" s="274" t="s">
        <v>2089</v>
      </c>
      <c r="AH589" s="260" t="s">
        <v>2428</v>
      </c>
      <c r="AI589" s="260" t="str">
        <f>CONCATENATE(  tblNapomenaOpstinaKorisnik[[#This Row],[Šifra opštine]], "-", tblNapomenaOpstinaKorisnik[[#This Row],[Šifra budžetske organizacije]])</f>
        <v>074-0818055</v>
      </c>
    </row>
    <row r="590" spans="25:35" x14ac:dyDescent="0.2">
      <c r="Y590" s="260" t="s">
        <v>979</v>
      </c>
      <c r="Z590" s="260" t="s">
        <v>1222</v>
      </c>
      <c r="AA590" s="260" t="s">
        <v>2429</v>
      </c>
      <c r="AB590" s="260" t="s">
        <v>2430</v>
      </c>
      <c r="AC590" s="260" t="str">
        <f>CONCATENATE( tblNapomenaBudzetKorisnik[[#This Row],[Vrsta prihoda]], "-", tblNapomenaBudzetKorisnik[[#This Row],[Šifra budžetskog korisnika]])</f>
        <v>722511-0712000</v>
      </c>
      <c r="AE590" s="260" t="s">
        <v>464</v>
      </c>
      <c r="AF590" s="260" t="s">
        <v>2242</v>
      </c>
      <c r="AG590" s="274" t="s">
        <v>2431</v>
      </c>
      <c r="AH590" s="260" t="s">
        <v>2432</v>
      </c>
      <c r="AI590" s="260" t="str">
        <f>CONCATENATE(  tblNapomenaOpstinaKorisnik[[#This Row],[Šifra opštine]], "-", tblNapomenaOpstinaKorisnik[[#This Row],[Šifra budžetske organizacije]])</f>
        <v>074-0840002</v>
      </c>
    </row>
    <row r="591" spans="25:35" x14ac:dyDescent="0.2">
      <c r="Y591" s="260" t="s">
        <v>979</v>
      </c>
      <c r="Z591" s="260" t="s">
        <v>1222</v>
      </c>
      <c r="AA591" s="260" t="s">
        <v>1128</v>
      </c>
      <c r="AB591" s="260" t="s">
        <v>2433</v>
      </c>
      <c r="AC591" s="260" t="str">
        <f>CONCATENATE( tblNapomenaBudzetKorisnik[[#This Row],[Vrsta prihoda]], "-", tblNapomenaBudzetKorisnik[[#This Row],[Šifra budžetskog korisnika]])</f>
        <v>722511-0815015</v>
      </c>
      <c r="AE591" s="260" t="s">
        <v>464</v>
      </c>
      <c r="AF591" s="260" t="s">
        <v>2242</v>
      </c>
      <c r="AG591" s="274" t="s">
        <v>2434</v>
      </c>
      <c r="AH591" s="260" t="s">
        <v>2435</v>
      </c>
      <c r="AI591" s="260" t="str">
        <f>CONCATENATE(  tblNapomenaOpstinaKorisnik[[#This Row],[Šifra opštine]], "-", tblNapomenaOpstinaKorisnik[[#This Row],[Šifra budžetske organizacije]])</f>
        <v>074-0840014</v>
      </c>
    </row>
    <row r="592" spans="25:35" x14ac:dyDescent="0.2">
      <c r="Y592" s="260" t="s">
        <v>979</v>
      </c>
      <c r="Z592" s="260" t="s">
        <v>1222</v>
      </c>
      <c r="AA592" s="260" t="s">
        <v>2436</v>
      </c>
      <c r="AB592" s="260" t="s">
        <v>2437</v>
      </c>
      <c r="AC592" s="260" t="str">
        <f>CONCATENATE( tblNapomenaBudzetKorisnik[[#This Row],[Vrsta prihoda]], "-", tblNapomenaBudzetKorisnik[[#This Row],[Šifra budžetskog korisnika]])</f>
        <v>722511-1080001</v>
      </c>
      <c r="AE592" s="260" t="s">
        <v>464</v>
      </c>
      <c r="AF592" s="260" t="s">
        <v>2242</v>
      </c>
      <c r="AG592" s="274" t="s">
        <v>171</v>
      </c>
      <c r="AH592" s="260" t="s">
        <v>172</v>
      </c>
      <c r="AI592" s="260" t="str">
        <f>CONCATENATE(  tblNapomenaOpstinaKorisnik[[#This Row],[Šifra opštine]], "-", tblNapomenaOpstinaKorisnik[[#This Row],[Šifra budžetske organizacije]])</f>
        <v>074-9999999</v>
      </c>
    </row>
    <row r="593" spans="25:35" x14ac:dyDescent="0.2">
      <c r="Y593" s="260" t="s">
        <v>979</v>
      </c>
      <c r="Z593" s="260" t="s">
        <v>1222</v>
      </c>
      <c r="AA593" s="260" t="s">
        <v>2438</v>
      </c>
      <c r="AB593" s="260" t="s">
        <v>2439</v>
      </c>
      <c r="AC593" s="260" t="str">
        <f>CONCATENATE( tblNapomenaBudzetKorisnik[[#This Row],[Vrsta prihoda]], "-", tblNapomenaBudzetKorisnik[[#This Row],[Šifra budžetskog korisnika]])</f>
        <v>722511-0206001</v>
      </c>
      <c r="AE593" s="260" t="s">
        <v>496</v>
      </c>
      <c r="AF593" s="260" t="s">
        <v>2440</v>
      </c>
      <c r="AG593" s="274" t="s">
        <v>2441</v>
      </c>
      <c r="AH593" s="260" t="s">
        <v>2442</v>
      </c>
      <c r="AI593" s="260" t="str">
        <f>CONCATENATE(  tblNapomenaOpstinaKorisnik[[#This Row],[Šifra opštine]], "-", tblNapomenaOpstinaKorisnik[[#This Row],[Šifra budžetske organizacije]])</f>
        <v>075-0075110</v>
      </c>
    </row>
    <row r="594" spans="25:35" x14ac:dyDescent="0.2">
      <c r="Y594" s="260" t="s">
        <v>979</v>
      </c>
      <c r="Z594" s="260" t="s">
        <v>1222</v>
      </c>
      <c r="AA594" s="260" t="s">
        <v>2443</v>
      </c>
      <c r="AB594" s="260" t="s">
        <v>2444</v>
      </c>
      <c r="AC594" s="260" t="str">
        <f>CONCATENATE( tblNapomenaBudzetKorisnik[[#This Row],[Vrsta prihoda]], "-", tblNapomenaBudzetKorisnik[[#This Row],[Šifra budžetskog korisnika]])</f>
        <v>722511-0207001</v>
      </c>
      <c r="AE594" s="260" t="s">
        <v>496</v>
      </c>
      <c r="AF594" s="260" t="s">
        <v>2440</v>
      </c>
      <c r="AG594" s="274" t="s">
        <v>2445</v>
      </c>
      <c r="AH594" s="260" t="s">
        <v>1063</v>
      </c>
      <c r="AI594" s="260" t="str">
        <f>CONCATENATE(  tblNapomenaOpstinaKorisnik[[#This Row],[Šifra opštine]], "-", tblNapomenaOpstinaKorisnik[[#This Row],[Šifra budžetske organizacije]])</f>
        <v>075-0075120</v>
      </c>
    </row>
    <row r="595" spans="25:35" x14ac:dyDescent="0.2">
      <c r="Y595" s="260" t="s">
        <v>979</v>
      </c>
      <c r="Z595" s="260" t="s">
        <v>1222</v>
      </c>
      <c r="AA595" s="260" t="s">
        <v>2446</v>
      </c>
      <c r="AB595" s="260" t="s">
        <v>2447</v>
      </c>
      <c r="AC595" s="260" t="str">
        <f>CONCATENATE( tblNapomenaBudzetKorisnik[[#This Row],[Vrsta prihoda]], "-", tblNapomenaBudzetKorisnik[[#This Row],[Šifra budžetskog korisnika]])</f>
        <v>722511-0208001</v>
      </c>
      <c r="AE595" s="260" t="s">
        <v>496</v>
      </c>
      <c r="AF595" s="260" t="s">
        <v>2440</v>
      </c>
      <c r="AG595" s="274" t="s">
        <v>2448</v>
      </c>
      <c r="AH595" s="260" t="s">
        <v>747</v>
      </c>
      <c r="AI595" s="260" t="str">
        <f>CONCATENATE(  tblNapomenaOpstinaKorisnik[[#This Row],[Šifra opštine]], "-", tblNapomenaOpstinaKorisnik[[#This Row],[Šifra budžetske organizacije]])</f>
        <v>075-0075125</v>
      </c>
    </row>
    <row r="596" spans="25:35" x14ac:dyDescent="0.2">
      <c r="Y596" s="260" t="s">
        <v>979</v>
      </c>
      <c r="Z596" s="260" t="s">
        <v>1222</v>
      </c>
      <c r="AA596" s="260" t="s">
        <v>1832</v>
      </c>
      <c r="AB596" s="260" t="s">
        <v>2449</v>
      </c>
      <c r="AC596" s="260" t="str">
        <f>CONCATENATE( tblNapomenaBudzetKorisnik[[#This Row],[Vrsta prihoda]], "-", tblNapomenaBudzetKorisnik[[#This Row],[Šifra budžetskog korisnika]])</f>
        <v>722511-0815092</v>
      </c>
      <c r="AE596" s="260" t="s">
        <v>496</v>
      </c>
      <c r="AF596" s="260" t="s">
        <v>2440</v>
      </c>
      <c r="AG596" s="274" t="s">
        <v>2450</v>
      </c>
      <c r="AH596" s="260" t="s">
        <v>222</v>
      </c>
      <c r="AI596" s="260" t="str">
        <f>CONCATENATE(  tblNapomenaOpstinaKorisnik[[#This Row],[Šifra opštine]], "-", tblNapomenaOpstinaKorisnik[[#This Row],[Šifra budžetske organizacije]])</f>
        <v>075-0075130</v>
      </c>
    </row>
    <row r="597" spans="25:35" x14ac:dyDescent="0.2">
      <c r="Y597" s="260" t="s">
        <v>979</v>
      </c>
      <c r="Z597" s="260" t="s">
        <v>1222</v>
      </c>
      <c r="AA597" s="260" t="s">
        <v>2451</v>
      </c>
      <c r="AB597" s="260" t="s">
        <v>2452</v>
      </c>
      <c r="AC597" s="260" t="str">
        <f>CONCATENATE( tblNapomenaBudzetKorisnik[[#This Row],[Vrsta prihoda]], "-", tblNapomenaBudzetKorisnik[[#This Row],[Šifra budžetskog korisnika]])</f>
        <v>722511-0410002</v>
      </c>
      <c r="AE597" s="260" t="s">
        <v>496</v>
      </c>
      <c r="AF597" s="260" t="s">
        <v>2440</v>
      </c>
      <c r="AG597" s="274" t="s">
        <v>2453</v>
      </c>
      <c r="AH597" s="260" t="s">
        <v>238</v>
      </c>
      <c r="AI597" s="260" t="str">
        <f>CONCATENATE(  tblNapomenaOpstinaKorisnik[[#This Row],[Šifra opštine]], "-", tblNapomenaOpstinaKorisnik[[#This Row],[Šifra budžetske organizacije]])</f>
        <v>075-0075140</v>
      </c>
    </row>
    <row r="598" spans="25:35" x14ac:dyDescent="0.2">
      <c r="Y598" s="260" t="s">
        <v>979</v>
      </c>
      <c r="Z598" s="260" t="s">
        <v>1222</v>
      </c>
      <c r="AA598" s="260" t="s">
        <v>2454</v>
      </c>
      <c r="AB598" s="260" t="s">
        <v>2455</v>
      </c>
      <c r="AC598" s="260" t="str">
        <f>CONCATENATE( tblNapomenaBudzetKorisnik[[#This Row],[Vrsta prihoda]], "-", tblNapomenaBudzetKorisnik[[#This Row],[Šifra budžetskog korisnika]])</f>
        <v>722511-0818069</v>
      </c>
      <c r="AE598" s="260" t="s">
        <v>496</v>
      </c>
      <c r="AF598" s="260" t="s">
        <v>2440</v>
      </c>
      <c r="AG598" s="274" t="s">
        <v>2456</v>
      </c>
      <c r="AH598" s="260" t="s">
        <v>2457</v>
      </c>
      <c r="AI598" s="260" t="str">
        <f>CONCATENATE(  tblNapomenaOpstinaKorisnik[[#This Row],[Šifra opštine]], "-", tblNapomenaOpstinaKorisnik[[#This Row],[Šifra budžetske organizacije]])</f>
        <v>075-0075150</v>
      </c>
    </row>
    <row r="599" spans="25:35" x14ac:dyDescent="0.2">
      <c r="Y599" s="260" t="s">
        <v>979</v>
      </c>
      <c r="Z599" s="260" t="s">
        <v>1222</v>
      </c>
      <c r="AA599" s="260" t="s">
        <v>2458</v>
      </c>
      <c r="AB599" s="260" t="s">
        <v>2459</v>
      </c>
      <c r="AC599" s="260" t="str">
        <f>CONCATENATE( tblNapomenaBudzetKorisnik[[#This Row],[Vrsta prihoda]], "-", tblNapomenaBudzetKorisnik[[#This Row],[Šifra budžetskog korisnika]])</f>
        <v>722511-1082001</v>
      </c>
      <c r="AE599" s="260" t="s">
        <v>496</v>
      </c>
      <c r="AF599" s="260" t="s">
        <v>2440</v>
      </c>
      <c r="AG599" s="274" t="s">
        <v>2460</v>
      </c>
      <c r="AH599" s="260" t="s">
        <v>597</v>
      </c>
      <c r="AI599" s="260" t="str">
        <f>CONCATENATE(  tblNapomenaOpstinaKorisnik[[#This Row],[Šifra opštine]], "-", tblNapomenaOpstinaKorisnik[[#This Row],[Šifra budžetske organizacije]])</f>
        <v>075-0075160</v>
      </c>
    </row>
    <row r="600" spans="25:35" x14ac:dyDescent="0.2">
      <c r="Y600" s="260" t="s">
        <v>979</v>
      </c>
      <c r="Z600" s="260" t="s">
        <v>1222</v>
      </c>
      <c r="AA600" s="260" t="s">
        <v>2461</v>
      </c>
      <c r="AB600" s="260" t="s">
        <v>2462</v>
      </c>
      <c r="AC600" s="260" t="str">
        <f>CONCATENATE( tblNapomenaBudzetKorisnik[[#This Row],[Vrsta prihoda]], "-", tblNapomenaBudzetKorisnik[[#This Row],[Šifra budžetskog korisnika]])</f>
        <v>722511-1083001</v>
      </c>
      <c r="AE600" s="260" t="s">
        <v>496</v>
      </c>
      <c r="AF600" s="260" t="s">
        <v>2440</v>
      </c>
      <c r="AG600" s="274" t="s">
        <v>2463</v>
      </c>
      <c r="AH600" s="260" t="s">
        <v>2464</v>
      </c>
      <c r="AI600" s="260" t="str">
        <f>CONCATENATE(  tblNapomenaOpstinaKorisnik[[#This Row],[Šifra opštine]], "-", tblNapomenaOpstinaKorisnik[[#This Row],[Šifra budžetske organizacije]])</f>
        <v>075-0075170</v>
      </c>
    </row>
    <row r="601" spans="25:35" x14ac:dyDescent="0.2">
      <c r="Y601" s="260" t="s">
        <v>979</v>
      </c>
      <c r="Z601" s="260" t="s">
        <v>1222</v>
      </c>
      <c r="AA601" s="260" t="s">
        <v>2465</v>
      </c>
      <c r="AB601" s="260" t="s">
        <v>2466</v>
      </c>
      <c r="AC601" s="260" t="str">
        <f>CONCATENATE( tblNapomenaBudzetKorisnik[[#This Row],[Vrsta prihoda]], "-", tblNapomenaBudzetKorisnik[[#This Row],[Šifra budžetskog korisnika]])</f>
        <v>722511-1448001</v>
      </c>
      <c r="AE601" s="260" t="s">
        <v>496</v>
      </c>
      <c r="AF601" s="260" t="s">
        <v>2440</v>
      </c>
      <c r="AG601" s="274" t="s">
        <v>2467</v>
      </c>
      <c r="AH601" s="260" t="s">
        <v>778</v>
      </c>
      <c r="AI601" s="260" t="str">
        <f>CONCATENATE(  tblNapomenaOpstinaKorisnik[[#This Row],[Šifra opštine]], "-", tblNapomenaOpstinaKorisnik[[#This Row],[Šifra budžetske organizacije]])</f>
        <v>075-0075180</v>
      </c>
    </row>
    <row r="602" spans="25:35" x14ac:dyDescent="0.2">
      <c r="Y602" s="260" t="s">
        <v>979</v>
      </c>
      <c r="Z602" s="260" t="s">
        <v>1222</v>
      </c>
      <c r="AA602" s="260" t="s">
        <v>2468</v>
      </c>
      <c r="AB602" s="260" t="s">
        <v>2469</v>
      </c>
      <c r="AC602" s="260" t="str">
        <f>CONCATENATE( tblNapomenaBudzetKorisnik[[#This Row],[Vrsta prihoda]], "-", tblNapomenaBudzetKorisnik[[#This Row],[Šifra budžetskog korisnika]])</f>
        <v>722511-1552001</v>
      </c>
      <c r="AE602" s="260" t="s">
        <v>496</v>
      </c>
      <c r="AF602" s="260" t="s">
        <v>2440</v>
      </c>
      <c r="AG602" s="274" t="s">
        <v>2470</v>
      </c>
      <c r="AH602" s="260" t="s">
        <v>277</v>
      </c>
      <c r="AI602" s="260" t="str">
        <f>CONCATENATE(  tblNapomenaOpstinaKorisnik[[#This Row],[Šifra opštine]], "-", tblNapomenaOpstinaKorisnik[[#This Row],[Šifra budžetske organizacije]])</f>
        <v>075-0075190</v>
      </c>
    </row>
    <row r="603" spans="25:35" x14ac:dyDescent="0.2">
      <c r="Y603" s="260" t="s">
        <v>979</v>
      </c>
      <c r="Z603" s="260" t="s">
        <v>1222</v>
      </c>
      <c r="AA603" s="260" t="s">
        <v>2471</v>
      </c>
      <c r="AB603" s="260" t="s">
        <v>2472</v>
      </c>
      <c r="AC603" s="260" t="str">
        <f>CONCATENATE( tblNapomenaBudzetKorisnik[[#This Row],[Vrsta prihoda]], "-", tblNapomenaBudzetKorisnik[[#This Row],[Šifra budžetskog korisnika]])</f>
        <v>722511-0712247</v>
      </c>
      <c r="AE603" s="260" t="s">
        <v>496</v>
      </c>
      <c r="AF603" s="260" t="s">
        <v>2440</v>
      </c>
      <c r="AG603" s="274" t="s">
        <v>2473</v>
      </c>
      <c r="AH603" s="260" t="s">
        <v>654</v>
      </c>
      <c r="AI603" s="260" t="str">
        <f>CONCATENATE(  tblNapomenaOpstinaKorisnik[[#This Row],[Šifra opštine]], "-", tblNapomenaOpstinaKorisnik[[#This Row],[Šifra budžetske organizacije]])</f>
        <v>075-0075220</v>
      </c>
    </row>
    <row r="604" spans="25:35" x14ac:dyDescent="0.2">
      <c r="Y604" s="260" t="s">
        <v>979</v>
      </c>
      <c r="Z604" s="260" t="s">
        <v>1222</v>
      </c>
      <c r="AA604" s="260" t="s">
        <v>2474</v>
      </c>
      <c r="AB604" s="260" t="s">
        <v>2475</v>
      </c>
      <c r="AC604" s="260" t="str">
        <f>CONCATENATE( tblNapomenaBudzetKorisnik[[#This Row],[Vrsta prihoda]], "-", tblNapomenaBudzetKorisnik[[#This Row],[Šifra budžetskog korisnika]])</f>
        <v>722511-0712248</v>
      </c>
      <c r="AE604" s="260" t="s">
        <v>496</v>
      </c>
      <c r="AF604" s="260" t="s">
        <v>2440</v>
      </c>
      <c r="AG604" s="274" t="s">
        <v>2476</v>
      </c>
      <c r="AH604" s="260" t="s">
        <v>2477</v>
      </c>
      <c r="AI604" s="260" t="str">
        <f>CONCATENATE(  tblNapomenaOpstinaKorisnik[[#This Row],[Šifra opštine]], "-", tblNapomenaOpstinaKorisnik[[#This Row],[Šifra budžetske organizacije]])</f>
        <v>075-0075240</v>
      </c>
    </row>
    <row r="605" spans="25:35" x14ac:dyDescent="0.2">
      <c r="Y605" s="260" t="s">
        <v>979</v>
      </c>
      <c r="Z605" s="260" t="s">
        <v>1222</v>
      </c>
      <c r="AA605" s="260" t="s">
        <v>2478</v>
      </c>
      <c r="AB605" s="260" t="s">
        <v>2479</v>
      </c>
      <c r="AC605" s="260" t="str">
        <f>CONCATENATE( tblNapomenaBudzetKorisnik[[#This Row],[Vrsta prihoda]], "-", tblNapomenaBudzetKorisnik[[#This Row],[Šifra budžetskog korisnika]])</f>
        <v>722511-0712249</v>
      </c>
      <c r="AE605" s="260" t="s">
        <v>496</v>
      </c>
      <c r="AF605" s="260" t="s">
        <v>2440</v>
      </c>
      <c r="AG605" s="274" t="s">
        <v>2480</v>
      </c>
      <c r="AH605" s="260" t="s">
        <v>2481</v>
      </c>
      <c r="AI605" s="260" t="str">
        <f>CONCATENATE(  tblNapomenaOpstinaKorisnik[[#This Row],[Šifra opštine]], "-", tblNapomenaOpstinaKorisnik[[#This Row],[Šifra budžetske organizacije]])</f>
        <v>075-0075250</v>
      </c>
    </row>
    <row r="606" spans="25:35" x14ac:dyDescent="0.2">
      <c r="Y606" s="260" t="s">
        <v>979</v>
      </c>
      <c r="Z606" s="260" t="s">
        <v>1222</v>
      </c>
      <c r="AA606" s="260" t="s">
        <v>2482</v>
      </c>
      <c r="AB606" s="260" t="s">
        <v>2483</v>
      </c>
      <c r="AC606" s="260" t="str">
        <f>CONCATENATE( tblNapomenaBudzetKorisnik[[#This Row],[Vrsta prihoda]], "-", tblNapomenaBudzetKorisnik[[#This Row],[Šifra budžetskog korisnika]])</f>
        <v>722511-0712252</v>
      </c>
      <c r="AE606" s="260" t="s">
        <v>496</v>
      </c>
      <c r="AF606" s="260" t="s">
        <v>2440</v>
      </c>
      <c r="AG606" s="274" t="s">
        <v>2484</v>
      </c>
      <c r="AH606" s="260" t="s">
        <v>676</v>
      </c>
      <c r="AI606" s="260" t="str">
        <f>CONCATENATE(  tblNapomenaOpstinaKorisnik[[#This Row],[Šifra opštine]], "-", tblNapomenaOpstinaKorisnik[[#This Row],[Šifra budžetske organizacije]])</f>
        <v>075-0075300</v>
      </c>
    </row>
    <row r="607" spans="25:35" x14ac:dyDescent="0.2">
      <c r="Y607" s="260" t="s">
        <v>979</v>
      </c>
      <c r="Z607" s="260" t="s">
        <v>1222</v>
      </c>
      <c r="AA607" s="260" t="s">
        <v>2485</v>
      </c>
      <c r="AB607" s="260" t="s">
        <v>2405</v>
      </c>
      <c r="AC607" s="260" t="str">
        <f>CONCATENATE( tblNapomenaBudzetKorisnik[[#This Row],[Vrsta prihoda]], "-", tblNapomenaBudzetKorisnik[[#This Row],[Šifra budžetskog korisnika]])</f>
        <v>722511-0712323</v>
      </c>
      <c r="AE607" s="260" t="s">
        <v>496</v>
      </c>
      <c r="AF607" s="260" t="s">
        <v>2440</v>
      </c>
      <c r="AG607" s="274" t="s">
        <v>2486</v>
      </c>
      <c r="AH607" s="260" t="s">
        <v>2487</v>
      </c>
      <c r="AI607" s="260" t="str">
        <f>CONCATENATE(  tblNapomenaOpstinaKorisnik[[#This Row],[Šifra opštine]], "-", tblNapomenaOpstinaKorisnik[[#This Row],[Šifra budžetske organizacije]])</f>
        <v>075-0075400</v>
      </c>
    </row>
    <row r="608" spans="25:35" x14ac:dyDescent="0.2">
      <c r="Y608" s="260" t="s">
        <v>979</v>
      </c>
      <c r="Z608" s="260" t="s">
        <v>1222</v>
      </c>
      <c r="AA608" s="260" t="s">
        <v>2488</v>
      </c>
      <c r="AB608" s="260" t="s">
        <v>2489</v>
      </c>
      <c r="AC608" s="260" t="str">
        <f>CONCATENATE( tblNapomenaBudzetKorisnik[[#This Row],[Vrsta prihoda]], "-", tblNapomenaBudzetKorisnik[[#This Row],[Šifra budžetskog korisnika]])</f>
        <v>722511-0712324</v>
      </c>
      <c r="AE608" s="260" t="s">
        <v>496</v>
      </c>
      <c r="AF608" s="260" t="s">
        <v>2440</v>
      </c>
      <c r="AG608" s="274" t="s">
        <v>2490</v>
      </c>
      <c r="AH608" s="260" t="s">
        <v>2034</v>
      </c>
      <c r="AI608" s="260" t="str">
        <f>CONCATENATE(  tblNapomenaOpstinaKorisnik[[#This Row],[Šifra opštine]], "-", tblNapomenaOpstinaKorisnik[[#This Row],[Šifra budžetske organizacije]])</f>
        <v>075-0075600</v>
      </c>
    </row>
    <row r="609" spans="25:35" x14ac:dyDescent="0.2">
      <c r="Y609" s="260" t="s">
        <v>979</v>
      </c>
      <c r="Z609" s="260" t="s">
        <v>1222</v>
      </c>
      <c r="AA609" s="260" t="s">
        <v>2491</v>
      </c>
      <c r="AB609" s="260" t="s">
        <v>2492</v>
      </c>
      <c r="AC609" s="260" t="str">
        <f>CONCATENATE( tblNapomenaBudzetKorisnik[[#This Row],[Vrsta prihoda]], "-", tblNapomenaBudzetKorisnik[[#This Row],[Šifra budžetskog korisnika]])</f>
        <v>722511-0712325</v>
      </c>
      <c r="AE609" s="260" t="s">
        <v>496</v>
      </c>
      <c r="AF609" s="260" t="s">
        <v>2440</v>
      </c>
      <c r="AG609" s="274" t="s">
        <v>1774</v>
      </c>
      <c r="AH609" s="260" t="s">
        <v>2493</v>
      </c>
      <c r="AI609" s="260" t="str">
        <f>CONCATENATE(  tblNapomenaOpstinaKorisnik[[#This Row],[Šifra opštine]], "-", tblNapomenaOpstinaKorisnik[[#This Row],[Šifra budžetske organizacije]])</f>
        <v>075-0815026</v>
      </c>
    </row>
    <row r="610" spans="25:35" x14ac:dyDescent="0.2">
      <c r="Y610" s="260" t="s">
        <v>979</v>
      </c>
      <c r="Z610" s="260" t="s">
        <v>1222</v>
      </c>
      <c r="AA610" s="260" t="s">
        <v>2494</v>
      </c>
      <c r="AB610" s="260" t="s">
        <v>2405</v>
      </c>
      <c r="AC610" s="260" t="str">
        <f>CONCATENATE( tblNapomenaBudzetKorisnik[[#This Row],[Vrsta prihoda]], "-", tblNapomenaBudzetKorisnik[[#This Row],[Šifra budžetskog korisnika]])</f>
        <v>722511-0712424</v>
      </c>
      <c r="AE610" s="260" t="s">
        <v>496</v>
      </c>
      <c r="AF610" s="260" t="s">
        <v>2440</v>
      </c>
      <c r="AG610" s="274" t="s">
        <v>1778</v>
      </c>
      <c r="AH610" s="260" t="s">
        <v>2495</v>
      </c>
      <c r="AI610" s="260" t="str">
        <f>CONCATENATE(  tblNapomenaOpstinaKorisnik[[#This Row],[Šifra opštine]], "-", tblNapomenaOpstinaKorisnik[[#This Row],[Šifra budžetske organizacije]])</f>
        <v>075-0815027</v>
      </c>
    </row>
    <row r="611" spans="25:35" x14ac:dyDescent="0.2">
      <c r="Y611" s="260" t="s">
        <v>979</v>
      </c>
      <c r="Z611" s="260" t="s">
        <v>1222</v>
      </c>
      <c r="AA611" s="260" t="s">
        <v>2496</v>
      </c>
      <c r="AB611" s="260" t="s">
        <v>2497</v>
      </c>
      <c r="AC611" s="260" t="str">
        <f>CONCATENATE( tblNapomenaBudzetKorisnik[[#This Row],[Vrsta prihoda]], "-", tblNapomenaBudzetKorisnik[[#This Row],[Šifra budžetskog korisnika]])</f>
        <v>722511-0712425</v>
      </c>
      <c r="AE611" s="260" t="s">
        <v>496</v>
      </c>
      <c r="AF611" s="260" t="s">
        <v>2440</v>
      </c>
      <c r="AG611" s="274" t="s">
        <v>2498</v>
      </c>
      <c r="AH611" s="260" t="s">
        <v>2499</v>
      </c>
      <c r="AI611" s="260" t="str">
        <f>CONCATENATE(  tblNapomenaOpstinaKorisnik[[#This Row],[Šifra opštine]], "-", tblNapomenaOpstinaKorisnik[[#This Row],[Šifra budžetske organizacije]])</f>
        <v>075-0818011</v>
      </c>
    </row>
    <row r="612" spans="25:35" x14ac:dyDescent="0.2">
      <c r="Y612" s="260" t="s">
        <v>979</v>
      </c>
      <c r="Z612" s="260" t="s">
        <v>1222</v>
      </c>
      <c r="AA612" s="260" t="s">
        <v>2500</v>
      </c>
      <c r="AB612" s="260" t="s">
        <v>2501</v>
      </c>
      <c r="AC612" s="260" t="str">
        <f>CONCATENATE( tblNapomenaBudzetKorisnik[[#This Row],[Vrsta prihoda]], "-", tblNapomenaBudzetKorisnik[[#This Row],[Šifra budžetskog korisnika]])</f>
        <v>722511-0712426</v>
      </c>
      <c r="AE612" s="260" t="s">
        <v>496</v>
      </c>
      <c r="AF612" s="260" t="s">
        <v>2440</v>
      </c>
      <c r="AG612" s="274" t="s">
        <v>1998</v>
      </c>
      <c r="AH612" s="260" t="s">
        <v>1999</v>
      </c>
      <c r="AI612" s="260" t="str">
        <f>CONCATENATE(  tblNapomenaOpstinaKorisnik[[#This Row],[Šifra opštine]], "-", tblNapomenaOpstinaKorisnik[[#This Row],[Šifra budžetske organizacije]])</f>
        <v>075-0818068</v>
      </c>
    </row>
    <row r="613" spans="25:35" x14ac:dyDescent="0.2">
      <c r="Y613" s="260" t="s">
        <v>979</v>
      </c>
      <c r="Z613" s="260" t="s">
        <v>1222</v>
      </c>
      <c r="AA613" s="260" t="s">
        <v>2502</v>
      </c>
      <c r="AB613" s="260" t="s">
        <v>2503</v>
      </c>
      <c r="AC613" s="260" t="str">
        <f>CONCATENATE( tblNapomenaBudzetKorisnik[[#This Row],[Vrsta prihoda]], "-", tblNapomenaBudzetKorisnik[[#This Row],[Šifra budžetskog korisnika]])</f>
        <v>722511-0712427</v>
      </c>
      <c r="AE613" s="260" t="s">
        <v>496</v>
      </c>
      <c r="AF613" s="260" t="s">
        <v>2440</v>
      </c>
      <c r="AG613" s="274" t="s">
        <v>171</v>
      </c>
      <c r="AH613" s="260" t="s">
        <v>172</v>
      </c>
      <c r="AI613" s="260" t="str">
        <f>CONCATENATE(  tblNapomenaOpstinaKorisnik[[#This Row],[Šifra opštine]], "-", tblNapomenaOpstinaKorisnik[[#This Row],[Šifra budžetske organizacije]])</f>
        <v>075-9999999</v>
      </c>
    </row>
    <row r="614" spans="25:35" x14ac:dyDescent="0.2">
      <c r="Y614" s="260" t="s">
        <v>979</v>
      </c>
      <c r="Z614" s="260" t="s">
        <v>1222</v>
      </c>
      <c r="AA614" s="260" t="s">
        <v>2504</v>
      </c>
      <c r="AB614" s="260" t="s">
        <v>2505</v>
      </c>
      <c r="AC614" s="260" t="str">
        <f>CONCATENATE( tblNapomenaBudzetKorisnik[[#This Row],[Vrsta prihoda]], "-", tblNapomenaBudzetKorisnik[[#This Row],[Šifra budžetskog korisnika]])</f>
        <v>722511-0712528</v>
      </c>
      <c r="AE614" s="260" t="s">
        <v>488</v>
      </c>
      <c r="AF614" s="260" t="s">
        <v>2506</v>
      </c>
      <c r="AG614" s="274" t="s">
        <v>2507</v>
      </c>
      <c r="AH614" s="260" t="s">
        <v>176</v>
      </c>
      <c r="AI614" s="260" t="str">
        <f>CONCATENATE(  tblNapomenaOpstinaKorisnik[[#This Row],[Šifra opštine]], "-", tblNapomenaOpstinaKorisnik[[#This Row],[Šifra budžetske organizacije]])</f>
        <v>078-0078110</v>
      </c>
    </row>
    <row r="615" spans="25:35" x14ac:dyDescent="0.2">
      <c r="Y615" s="260" t="s">
        <v>979</v>
      </c>
      <c r="Z615" s="260" t="s">
        <v>1222</v>
      </c>
      <c r="AA615" s="260" t="s">
        <v>2508</v>
      </c>
      <c r="AB615" s="260" t="s">
        <v>2509</v>
      </c>
      <c r="AC615" s="260" t="str">
        <f>CONCATENATE( tblNapomenaBudzetKorisnik[[#This Row],[Vrsta prihoda]], "-", tblNapomenaBudzetKorisnik[[#This Row],[Šifra budžetskog korisnika]])</f>
        <v>722511-0712529</v>
      </c>
      <c r="AE615" s="260" t="s">
        <v>488</v>
      </c>
      <c r="AF615" s="260" t="s">
        <v>2506</v>
      </c>
      <c r="AG615" s="274" t="s">
        <v>2510</v>
      </c>
      <c r="AH615" s="260" t="s">
        <v>747</v>
      </c>
      <c r="AI615" s="260" t="str">
        <f>CONCATENATE(  tblNapomenaOpstinaKorisnik[[#This Row],[Šifra opštine]], "-", tblNapomenaOpstinaKorisnik[[#This Row],[Šifra budžetske organizacije]])</f>
        <v>078-0078125</v>
      </c>
    </row>
    <row r="616" spans="25:35" x14ac:dyDescent="0.2">
      <c r="Y616" s="260" t="s">
        <v>979</v>
      </c>
      <c r="Z616" s="260" t="s">
        <v>1222</v>
      </c>
      <c r="AA616" s="260" t="s">
        <v>2511</v>
      </c>
      <c r="AB616" s="260" t="s">
        <v>2512</v>
      </c>
      <c r="AC616" s="260" t="str">
        <f>CONCATENATE( tblNapomenaBudzetKorisnik[[#This Row],[Vrsta prihoda]], "-", tblNapomenaBudzetKorisnik[[#This Row],[Šifra budžetskog korisnika]])</f>
        <v>722511-0713001</v>
      </c>
      <c r="AE616" s="260" t="s">
        <v>488</v>
      </c>
      <c r="AF616" s="260" t="s">
        <v>2506</v>
      </c>
      <c r="AG616" s="274" t="s">
        <v>2513</v>
      </c>
      <c r="AH616" s="260" t="s">
        <v>931</v>
      </c>
      <c r="AI616" s="260" t="str">
        <f>CONCATENATE(  tblNapomenaOpstinaKorisnik[[#This Row],[Šifra opštine]], "-", tblNapomenaOpstinaKorisnik[[#This Row],[Šifra budžetske organizacije]])</f>
        <v>078-0078130</v>
      </c>
    </row>
    <row r="617" spans="25:35" x14ac:dyDescent="0.2">
      <c r="Y617" s="260" t="s">
        <v>979</v>
      </c>
      <c r="Z617" s="260" t="s">
        <v>1222</v>
      </c>
      <c r="AA617" s="260" t="s">
        <v>913</v>
      </c>
      <c r="AB617" s="260" t="s">
        <v>914</v>
      </c>
      <c r="AC617" s="260" t="str">
        <f>CONCATENATE( tblNapomenaBudzetKorisnik[[#This Row],[Vrsta prihoda]], "-", tblNapomenaBudzetKorisnik[[#This Row],[Šifra budžetskog korisnika]])</f>
        <v>722511-1086001</v>
      </c>
      <c r="AE617" s="260" t="s">
        <v>488</v>
      </c>
      <c r="AF617" s="260" t="s">
        <v>2506</v>
      </c>
      <c r="AG617" s="274" t="s">
        <v>2514</v>
      </c>
      <c r="AH617" s="260" t="s">
        <v>277</v>
      </c>
      <c r="AI617" s="260" t="str">
        <f>CONCATENATE(  tblNapomenaOpstinaKorisnik[[#This Row],[Šifra opštine]], "-", tblNapomenaOpstinaKorisnik[[#This Row],[Šifra budžetske organizacije]])</f>
        <v>078-0078190</v>
      </c>
    </row>
    <row r="618" spans="25:35" x14ac:dyDescent="0.2">
      <c r="Y618" s="260" t="s">
        <v>979</v>
      </c>
      <c r="Z618" s="260" t="s">
        <v>1222</v>
      </c>
      <c r="AA618" s="260" t="s">
        <v>917</v>
      </c>
      <c r="AB618" s="260" t="s">
        <v>918</v>
      </c>
      <c r="AC618" s="260" t="str">
        <f>CONCATENATE( tblNapomenaBudzetKorisnik[[#This Row],[Vrsta prihoda]], "-", tblNapomenaBudzetKorisnik[[#This Row],[Šifra budžetskog korisnika]])</f>
        <v>722511-1087001</v>
      </c>
      <c r="AE618" s="260" t="s">
        <v>488</v>
      </c>
      <c r="AF618" s="260" t="s">
        <v>2506</v>
      </c>
      <c r="AG618" s="274" t="s">
        <v>2515</v>
      </c>
      <c r="AH618" s="260" t="s">
        <v>300</v>
      </c>
      <c r="AI618" s="260" t="str">
        <f>CONCATENATE(  tblNapomenaOpstinaKorisnik[[#This Row],[Šifra opštine]], "-", tblNapomenaOpstinaKorisnik[[#This Row],[Šifra budžetske organizacije]])</f>
        <v>078-0078200</v>
      </c>
    </row>
    <row r="619" spans="25:35" x14ac:dyDescent="0.2">
      <c r="Y619" s="260" t="s">
        <v>979</v>
      </c>
      <c r="Z619" s="260" t="s">
        <v>1222</v>
      </c>
      <c r="AA619" s="260" t="s">
        <v>923</v>
      </c>
      <c r="AB619" s="260" t="s">
        <v>924</v>
      </c>
      <c r="AC619" s="260" t="str">
        <f>CONCATENATE( tblNapomenaBudzetKorisnik[[#This Row],[Vrsta prihoda]], "-", tblNapomenaBudzetKorisnik[[#This Row],[Šifra budžetskog korisnika]])</f>
        <v>722511-1088001</v>
      </c>
      <c r="AE619" s="260" t="s">
        <v>488</v>
      </c>
      <c r="AF619" s="260" t="s">
        <v>2506</v>
      </c>
      <c r="AG619" s="274" t="s">
        <v>2516</v>
      </c>
      <c r="AH619" s="260" t="s">
        <v>676</v>
      </c>
      <c r="AI619" s="260" t="str">
        <f>CONCATENATE(  tblNapomenaOpstinaKorisnik[[#This Row],[Šifra opštine]], "-", tblNapomenaOpstinaKorisnik[[#This Row],[Šifra budžetske organizacije]])</f>
        <v>078-0078300</v>
      </c>
    </row>
    <row r="620" spans="25:35" x14ac:dyDescent="0.2">
      <c r="Y620" s="260" t="s">
        <v>979</v>
      </c>
      <c r="Z620" s="260" t="s">
        <v>1222</v>
      </c>
      <c r="AA620" s="260" t="s">
        <v>928</v>
      </c>
      <c r="AB620" s="260" t="s">
        <v>929</v>
      </c>
      <c r="AC620" s="260" t="str">
        <f>CONCATENATE( tblNapomenaBudzetKorisnik[[#This Row],[Vrsta prihoda]], "-", tblNapomenaBudzetKorisnik[[#This Row],[Šifra budžetskog korisnika]])</f>
        <v>722511-1089001</v>
      </c>
      <c r="AE620" s="260" t="s">
        <v>488</v>
      </c>
      <c r="AF620" s="260" t="s">
        <v>2506</v>
      </c>
      <c r="AG620" s="274" t="s">
        <v>2517</v>
      </c>
      <c r="AH620" s="260" t="s">
        <v>1352</v>
      </c>
      <c r="AI620" s="260" t="str">
        <f>CONCATENATE(  tblNapomenaOpstinaKorisnik[[#This Row],[Šifra opštine]], "-", tblNapomenaOpstinaKorisnik[[#This Row],[Šifra budžetske organizacije]])</f>
        <v>078-0078400</v>
      </c>
    </row>
    <row r="621" spans="25:35" x14ac:dyDescent="0.2">
      <c r="Y621" s="260" t="s">
        <v>979</v>
      </c>
      <c r="Z621" s="260" t="s">
        <v>1222</v>
      </c>
      <c r="AA621" s="260" t="s">
        <v>2518</v>
      </c>
      <c r="AB621" s="260" t="s">
        <v>2519</v>
      </c>
      <c r="AC621" s="260" t="str">
        <f>CONCATENATE( tblNapomenaBudzetKorisnik[[#This Row],[Vrsta prihoda]], "-", tblNapomenaBudzetKorisnik[[#This Row],[Šifra budžetskog korisnika]])</f>
        <v>722511-1652001</v>
      </c>
      <c r="AE621" s="260" t="s">
        <v>488</v>
      </c>
      <c r="AF621" s="260" t="s">
        <v>2506</v>
      </c>
      <c r="AG621" s="274" t="s">
        <v>2520</v>
      </c>
      <c r="AH621" s="260" t="s">
        <v>2521</v>
      </c>
      <c r="AI621" s="260" t="str">
        <f>CONCATENATE(  tblNapomenaOpstinaKorisnik[[#This Row],[Šifra opštine]], "-", tblNapomenaOpstinaKorisnik[[#This Row],[Šifra budžetske organizacije]])</f>
        <v>078-0078500</v>
      </c>
    </row>
    <row r="622" spans="25:35" x14ac:dyDescent="0.2">
      <c r="Y622" s="260" t="s">
        <v>979</v>
      </c>
      <c r="Z622" s="260" t="s">
        <v>1222</v>
      </c>
      <c r="AA622" s="260" t="s">
        <v>901</v>
      </c>
      <c r="AB622" s="260" t="s">
        <v>902</v>
      </c>
      <c r="AC622" s="260" t="str">
        <f>CONCATENATE( tblNapomenaBudzetKorisnik[[#This Row],[Vrsta prihoda]], "-", tblNapomenaBudzetKorisnik[[#This Row],[Šifra budžetskog korisnika]])</f>
        <v>722511-1084001</v>
      </c>
      <c r="AE622" s="260" t="s">
        <v>488</v>
      </c>
      <c r="AF622" s="260" t="s">
        <v>2506</v>
      </c>
      <c r="AG622" s="274" t="s">
        <v>2522</v>
      </c>
      <c r="AH622" s="260" t="s">
        <v>2523</v>
      </c>
      <c r="AI622" s="260" t="str">
        <f>CONCATENATE(  tblNapomenaOpstinaKorisnik[[#This Row],[Šifra opštine]], "-", tblNapomenaOpstinaKorisnik[[#This Row],[Šifra budžetske organizacije]])</f>
        <v>078-0078920</v>
      </c>
    </row>
    <row r="623" spans="25:35" x14ac:dyDescent="0.2">
      <c r="Y623" s="260" t="s">
        <v>979</v>
      </c>
      <c r="Z623" s="260" t="s">
        <v>1222</v>
      </c>
      <c r="AA623" s="260" t="s">
        <v>907</v>
      </c>
      <c r="AB623" s="260" t="s">
        <v>908</v>
      </c>
      <c r="AC623" s="260" t="str">
        <f>CONCATENATE( tblNapomenaBudzetKorisnik[[#This Row],[Vrsta prihoda]], "-", tblNapomenaBudzetKorisnik[[#This Row],[Šifra budžetskog korisnika]])</f>
        <v>722511-1085001</v>
      </c>
      <c r="AE623" s="260" t="s">
        <v>488</v>
      </c>
      <c r="AF623" s="260" t="s">
        <v>2506</v>
      </c>
      <c r="AG623" s="274" t="s">
        <v>1903</v>
      </c>
      <c r="AH623" s="260" t="s">
        <v>2524</v>
      </c>
      <c r="AI623" s="260" t="str">
        <f>CONCATENATE(  tblNapomenaOpstinaKorisnik[[#This Row],[Šifra opštine]], "-", tblNapomenaOpstinaKorisnik[[#This Row],[Šifra budžetske organizacije]])</f>
        <v>078-0815073</v>
      </c>
    </row>
    <row r="624" spans="25:35" x14ac:dyDescent="0.2">
      <c r="Y624" s="260" t="s">
        <v>979</v>
      </c>
      <c r="Z624" s="260" t="s">
        <v>1222</v>
      </c>
      <c r="AA624" s="260" t="s">
        <v>2525</v>
      </c>
      <c r="AB624" s="260" t="s">
        <v>2526</v>
      </c>
      <c r="AC624" s="260" t="str">
        <f>CONCATENATE( tblNapomenaBudzetKorisnik[[#This Row],[Vrsta prihoda]], "-", tblNapomenaBudzetKorisnik[[#This Row],[Šifra budžetskog korisnika]])</f>
        <v>722511-0712253</v>
      </c>
      <c r="AE624" s="260" t="s">
        <v>488</v>
      </c>
      <c r="AF624" s="260" t="s">
        <v>2506</v>
      </c>
      <c r="AG624" s="274" t="s">
        <v>2100</v>
      </c>
      <c r="AH624" s="260" t="s">
        <v>2101</v>
      </c>
      <c r="AI624" s="260" t="str">
        <f>CONCATENATE(  tblNapomenaOpstinaKorisnik[[#This Row],[Šifra opštine]], "-", tblNapomenaOpstinaKorisnik[[#This Row],[Šifra budžetske organizacije]])</f>
        <v>078-0818060</v>
      </c>
    </row>
    <row r="625" spans="25:35" x14ac:dyDescent="0.2">
      <c r="Y625" s="260" t="s">
        <v>979</v>
      </c>
      <c r="Z625" s="260" t="s">
        <v>1222</v>
      </c>
      <c r="AA625" s="260" t="s">
        <v>2527</v>
      </c>
      <c r="AB625" s="260" t="s">
        <v>2528</v>
      </c>
      <c r="AC625" s="260" t="str">
        <f>CONCATENATE( tblNapomenaBudzetKorisnik[[#This Row],[Vrsta prihoda]], "-", tblNapomenaBudzetKorisnik[[#This Row],[Šifra budžetskog korisnika]])</f>
        <v>722511-0712254</v>
      </c>
      <c r="AE625" s="260" t="s">
        <v>488</v>
      </c>
      <c r="AF625" s="260" t="s">
        <v>2506</v>
      </c>
      <c r="AG625" s="274" t="s">
        <v>171</v>
      </c>
      <c r="AH625" s="260" t="s">
        <v>172</v>
      </c>
      <c r="AI625" s="260" t="str">
        <f>CONCATENATE(  tblNapomenaOpstinaKorisnik[[#This Row],[Šifra opštine]], "-", tblNapomenaOpstinaKorisnik[[#This Row],[Šifra budžetske organizacije]])</f>
        <v>078-9999999</v>
      </c>
    </row>
    <row r="626" spans="25:35" x14ac:dyDescent="0.2">
      <c r="Y626" s="260" t="s">
        <v>979</v>
      </c>
      <c r="Z626" s="260" t="s">
        <v>1222</v>
      </c>
      <c r="AA626" s="260" t="s">
        <v>2529</v>
      </c>
      <c r="AB626" s="260" t="s">
        <v>2530</v>
      </c>
      <c r="AC626" s="260" t="str">
        <f>CONCATENATE( tblNapomenaBudzetKorisnik[[#This Row],[Vrsta prihoda]], "-", tblNapomenaBudzetKorisnik[[#This Row],[Šifra budžetskog korisnika]])</f>
        <v>722511-0712255</v>
      </c>
      <c r="AE626" s="260" t="s">
        <v>481</v>
      </c>
      <c r="AF626" s="260" t="s">
        <v>2531</v>
      </c>
      <c r="AG626" s="274" t="s">
        <v>2532</v>
      </c>
      <c r="AH626" s="260" t="s">
        <v>176</v>
      </c>
      <c r="AI626" s="260" t="str">
        <f>CONCATENATE(  tblNapomenaOpstinaKorisnik[[#This Row],[Šifra opštine]], "-", tblNapomenaOpstinaKorisnik[[#This Row],[Šifra budžetske organizacije]])</f>
        <v>080-0080110</v>
      </c>
    </row>
    <row r="627" spans="25:35" x14ac:dyDescent="0.2">
      <c r="Y627" s="260" t="s">
        <v>979</v>
      </c>
      <c r="Z627" s="260" t="s">
        <v>1222</v>
      </c>
      <c r="AA627" s="260" t="s">
        <v>2533</v>
      </c>
      <c r="AB627" s="260" t="s">
        <v>2534</v>
      </c>
      <c r="AC627" s="260" t="str">
        <f>CONCATENATE( tblNapomenaBudzetKorisnik[[#This Row],[Vrsta prihoda]], "-", tblNapomenaBudzetKorisnik[[#This Row],[Šifra budžetskog korisnika]])</f>
        <v>722511-0712256</v>
      </c>
      <c r="AE627" s="260" t="s">
        <v>481</v>
      </c>
      <c r="AF627" s="260" t="s">
        <v>2531</v>
      </c>
      <c r="AG627" s="274" t="s">
        <v>2535</v>
      </c>
      <c r="AH627" s="260" t="s">
        <v>2536</v>
      </c>
      <c r="AI627" s="260" t="str">
        <f>CONCATENATE(  tblNapomenaOpstinaKorisnik[[#This Row],[Šifra opštine]], "-", tblNapomenaOpstinaKorisnik[[#This Row],[Šifra budžetske organizacije]])</f>
        <v>080-0080130</v>
      </c>
    </row>
    <row r="628" spans="25:35" x14ac:dyDescent="0.2">
      <c r="Y628" s="260" t="s">
        <v>979</v>
      </c>
      <c r="Z628" s="260" t="s">
        <v>1222</v>
      </c>
      <c r="AA628" s="260" t="s">
        <v>2537</v>
      </c>
      <c r="AB628" s="260" t="s">
        <v>2538</v>
      </c>
      <c r="AC628" s="260" t="str">
        <f>CONCATENATE( tblNapomenaBudzetKorisnik[[#This Row],[Vrsta prihoda]], "-", tblNapomenaBudzetKorisnik[[#This Row],[Šifra budžetskog korisnika]])</f>
        <v>722511-0712257</v>
      </c>
      <c r="AE628" s="260" t="s">
        <v>481</v>
      </c>
      <c r="AF628" s="260" t="s">
        <v>2531</v>
      </c>
      <c r="AG628" s="274" t="s">
        <v>2539</v>
      </c>
      <c r="AH628" s="260" t="s">
        <v>277</v>
      </c>
      <c r="AI628" s="260" t="str">
        <f>CONCATENATE(  tblNapomenaOpstinaKorisnik[[#This Row],[Šifra opštine]], "-", tblNapomenaOpstinaKorisnik[[#This Row],[Šifra budžetske organizacije]])</f>
        <v>080-0080190</v>
      </c>
    </row>
    <row r="629" spans="25:35" x14ac:dyDescent="0.2">
      <c r="Y629" s="260" t="s">
        <v>979</v>
      </c>
      <c r="Z629" s="260" t="s">
        <v>1222</v>
      </c>
      <c r="AA629" s="260" t="s">
        <v>2540</v>
      </c>
      <c r="AB629" s="260" t="s">
        <v>2541</v>
      </c>
      <c r="AC629" s="260" t="str">
        <f>CONCATENATE( tblNapomenaBudzetKorisnik[[#This Row],[Vrsta prihoda]], "-", tblNapomenaBudzetKorisnik[[#This Row],[Šifra budžetskog korisnika]])</f>
        <v>722511-0712326</v>
      </c>
      <c r="AE629" s="260" t="s">
        <v>481</v>
      </c>
      <c r="AF629" s="260" t="s">
        <v>2531</v>
      </c>
      <c r="AG629" s="274" t="s">
        <v>2542</v>
      </c>
      <c r="AH629" s="260" t="s">
        <v>300</v>
      </c>
      <c r="AI629" s="260" t="str">
        <f>CONCATENATE(  tblNapomenaOpstinaKorisnik[[#This Row],[Šifra opštine]], "-", tblNapomenaOpstinaKorisnik[[#This Row],[Šifra budžetske organizacije]])</f>
        <v>080-0080200</v>
      </c>
    </row>
    <row r="630" spans="25:35" x14ac:dyDescent="0.2">
      <c r="Y630" s="260" t="s">
        <v>979</v>
      </c>
      <c r="Z630" s="260" t="s">
        <v>1222</v>
      </c>
      <c r="AA630" s="260" t="s">
        <v>2543</v>
      </c>
      <c r="AB630" s="260" t="s">
        <v>2544</v>
      </c>
      <c r="AC630" s="260" t="str">
        <f>CONCATENATE( tblNapomenaBudzetKorisnik[[#This Row],[Vrsta prihoda]], "-", tblNapomenaBudzetKorisnik[[#This Row],[Šifra budžetskog korisnika]])</f>
        <v>722511-0712327</v>
      </c>
      <c r="AE630" s="260" t="s">
        <v>481</v>
      </c>
      <c r="AF630" s="260" t="s">
        <v>2531</v>
      </c>
      <c r="AG630" s="274" t="s">
        <v>2545</v>
      </c>
      <c r="AH630" s="260" t="s">
        <v>676</v>
      </c>
      <c r="AI630" s="260" t="str">
        <f>CONCATENATE(  tblNapomenaOpstinaKorisnik[[#This Row],[Šifra opštine]], "-", tblNapomenaOpstinaKorisnik[[#This Row],[Šifra budžetske organizacije]])</f>
        <v>080-0080300</v>
      </c>
    </row>
    <row r="631" spans="25:35" x14ac:dyDescent="0.2">
      <c r="Y631" s="260" t="s">
        <v>979</v>
      </c>
      <c r="Z631" s="260" t="s">
        <v>1222</v>
      </c>
      <c r="AA631" s="260" t="s">
        <v>2546</v>
      </c>
      <c r="AB631" s="260" t="s">
        <v>2547</v>
      </c>
      <c r="AC631" s="260" t="str">
        <f>CONCATENATE( tblNapomenaBudzetKorisnik[[#This Row],[Vrsta prihoda]], "-", tblNapomenaBudzetKorisnik[[#This Row],[Šifra budžetskog korisnika]])</f>
        <v>722511-0712530</v>
      </c>
      <c r="AE631" s="260" t="s">
        <v>481</v>
      </c>
      <c r="AF631" s="260" t="s">
        <v>2531</v>
      </c>
      <c r="AG631" s="274" t="s">
        <v>2548</v>
      </c>
      <c r="AH631" s="260" t="s">
        <v>2549</v>
      </c>
      <c r="AI631" s="260" t="str">
        <f>CONCATENATE(  tblNapomenaOpstinaKorisnik[[#This Row],[Šifra opštine]], "-", tblNapomenaOpstinaKorisnik[[#This Row],[Šifra budžetske organizacije]])</f>
        <v>080-0080500</v>
      </c>
    </row>
    <row r="632" spans="25:35" x14ac:dyDescent="0.2">
      <c r="Y632" s="260" t="s">
        <v>979</v>
      </c>
      <c r="Z632" s="260" t="s">
        <v>1222</v>
      </c>
      <c r="AA632" s="260" t="s">
        <v>2550</v>
      </c>
      <c r="AB632" s="260" t="s">
        <v>2551</v>
      </c>
      <c r="AC632" s="260" t="str">
        <f>CONCATENATE( tblNapomenaBudzetKorisnik[[#This Row],[Vrsta prihoda]], "-", tblNapomenaBudzetKorisnik[[#This Row],[Šifra budžetskog korisnika]])</f>
        <v>722511-0712531</v>
      </c>
      <c r="AE632" s="260" t="s">
        <v>481</v>
      </c>
      <c r="AF632" s="260" t="s">
        <v>2531</v>
      </c>
      <c r="AG632" s="274" t="s">
        <v>2552</v>
      </c>
      <c r="AH632" s="260" t="s">
        <v>2553</v>
      </c>
      <c r="AI632" s="260" t="str">
        <f>CONCATENATE(  tblNapomenaOpstinaKorisnik[[#This Row],[Šifra opštine]], "-", tblNapomenaOpstinaKorisnik[[#This Row],[Šifra budžetske organizacije]])</f>
        <v>080-0080600</v>
      </c>
    </row>
    <row r="633" spans="25:35" x14ac:dyDescent="0.2">
      <c r="Y633" s="260" t="s">
        <v>979</v>
      </c>
      <c r="Z633" s="260" t="s">
        <v>1222</v>
      </c>
      <c r="AA633" s="260" t="s">
        <v>2554</v>
      </c>
      <c r="AB633" s="260" t="s">
        <v>2555</v>
      </c>
      <c r="AC633" s="260" t="str">
        <f>CONCATENATE( tblNapomenaBudzetKorisnik[[#This Row],[Vrsta prihoda]], "-", tblNapomenaBudzetKorisnik[[#This Row],[Šifra budžetskog korisnika]])</f>
        <v>722511-0712700</v>
      </c>
      <c r="AE633" s="260" t="s">
        <v>481</v>
      </c>
      <c r="AF633" s="260" t="s">
        <v>2531</v>
      </c>
      <c r="AG633" s="274" t="s">
        <v>2556</v>
      </c>
      <c r="AH633" s="260" t="s">
        <v>2557</v>
      </c>
      <c r="AI633" s="260" t="str">
        <f>CONCATENATE(  tblNapomenaOpstinaKorisnik[[#This Row],[Šifra opštine]], "-", tblNapomenaOpstinaKorisnik[[#This Row],[Šifra budžetske organizacije]])</f>
        <v>080-0080910</v>
      </c>
    </row>
    <row r="634" spans="25:35" x14ac:dyDescent="0.2">
      <c r="Y634" s="260" t="s">
        <v>979</v>
      </c>
      <c r="Z634" s="260" t="s">
        <v>1222</v>
      </c>
      <c r="AA634" s="260" t="s">
        <v>2558</v>
      </c>
      <c r="AB634" s="260" t="s">
        <v>2559</v>
      </c>
      <c r="AC634" s="260" t="str">
        <f>CONCATENATE( tblNapomenaBudzetKorisnik[[#This Row],[Vrsta prihoda]], "-", tblNapomenaBudzetKorisnik[[#This Row],[Šifra budžetskog korisnika]])</f>
        <v>722511-0712701</v>
      </c>
      <c r="AE634" s="260" t="s">
        <v>481</v>
      </c>
      <c r="AF634" s="260" t="s">
        <v>2531</v>
      </c>
      <c r="AG634" s="274" t="s">
        <v>2560</v>
      </c>
      <c r="AH634" s="260" t="s">
        <v>2561</v>
      </c>
      <c r="AI634" s="260" t="str">
        <f>CONCATENATE(  tblNapomenaOpstinaKorisnik[[#This Row],[Šifra opštine]], "-", tblNapomenaOpstinaKorisnik[[#This Row],[Šifra budžetske organizacije]])</f>
        <v>080-0080930</v>
      </c>
    </row>
    <row r="635" spans="25:35" x14ac:dyDescent="0.2">
      <c r="Y635" s="260" t="s">
        <v>979</v>
      </c>
      <c r="Z635" s="260" t="s">
        <v>1222</v>
      </c>
      <c r="AA635" s="260" t="s">
        <v>2562</v>
      </c>
      <c r="AB635" s="260" t="s">
        <v>2563</v>
      </c>
      <c r="AC635" s="260" t="str">
        <f>CONCATENATE( tblNapomenaBudzetKorisnik[[#This Row],[Vrsta prihoda]], "-", tblNapomenaBudzetKorisnik[[#This Row],[Šifra budžetskog korisnika]])</f>
        <v>722511-0712702</v>
      </c>
      <c r="AE635" s="260" t="s">
        <v>481</v>
      </c>
      <c r="AF635" s="260" t="s">
        <v>2531</v>
      </c>
      <c r="AG635" s="274" t="s">
        <v>1908</v>
      </c>
      <c r="AH635" s="260" t="s">
        <v>2564</v>
      </c>
      <c r="AI635" s="260" t="str">
        <f>CONCATENATE(  tblNapomenaOpstinaKorisnik[[#This Row],[Šifra opštine]], "-", tblNapomenaOpstinaKorisnik[[#This Row],[Šifra budžetske organizacije]])</f>
        <v>080-0815075</v>
      </c>
    </row>
    <row r="636" spans="25:35" x14ac:dyDescent="0.2">
      <c r="Y636" s="260" t="s">
        <v>979</v>
      </c>
      <c r="Z636" s="260" t="s">
        <v>1222</v>
      </c>
      <c r="AA636" s="260" t="s">
        <v>2565</v>
      </c>
      <c r="AB636" s="260" t="s">
        <v>2566</v>
      </c>
      <c r="AC636" s="260" t="str">
        <f>CONCATENATE( tblNapomenaBudzetKorisnik[[#This Row],[Vrsta prihoda]], "-", tblNapomenaBudzetKorisnik[[#This Row],[Šifra budžetskog korisnika]])</f>
        <v>722511-0712703</v>
      </c>
      <c r="AE636" s="260" t="s">
        <v>481</v>
      </c>
      <c r="AF636" s="260" t="s">
        <v>2531</v>
      </c>
      <c r="AG636" s="274" t="s">
        <v>2017</v>
      </c>
      <c r="AH636" s="260" t="s">
        <v>2567</v>
      </c>
      <c r="AI636" s="260" t="str">
        <f>CONCATENATE(  tblNapomenaOpstinaKorisnik[[#This Row],[Šifra opštine]], "-", tblNapomenaOpstinaKorisnik[[#This Row],[Šifra budžetske organizacije]])</f>
        <v>080-0818024</v>
      </c>
    </row>
    <row r="637" spans="25:35" x14ac:dyDescent="0.2">
      <c r="Y637" s="260" t="s">
        <v>979</v>
      </c>
      <c r="Z637" s="260" t="s">
        <v>1222</v>
      </c>
      <c r="AA637" s="260" t="s">
        <v>2568</v>
      </c>
      <c r="AB637" s="260" t="s">
        <v>2569</v>
      </c>
      <c r="AC637" s="260" t="str">
        <f>CONCATENATE( tblNapomenaBudzetKorisnik[[#This Row],[Vrsta prihoda]], "-", tblNapomenaBudzetKorisnik[[#This Row],[Šifra budžetskog korisnika]])</f>
        <v>722511-0712704</v>
      </c>
      <c r="AE637" s="260" t="s">
        <v>481</v>
      </c>
      <c r="AF637" s="260" t="s">
        <v>2531</v>
      </c>
      <c r="AG637" s="274" t="s">
        <v>171</v>
      </c>
      <c r="AH637" s="260" t="s">
        <v>172</v>
      </c>
      <c r="AI637" s="260" t="str">
        <f>CONCATENATE(  tblNapomenaOpstinaKorisnik[[#This Row],[Šifra opštine]], "-", tblNapomenaOpstinaKorisnik[[#This Row],[Šifra budžetske organizacije]])</f>
        <v>080-9999999</v>
      </c>
    </row>
    <row r="638" spans="25:35" x14ac:dyDescent="0.2">
      <c r="Y638" s="260" t="s">
        <v>979</v>
      </c>
      <c r="Z638" s="260" t="s">
        <v>1222</v>
      </c>
      <c r="AA638" s="260" t="s">
        <v>2570</v>
      </c>
      <c r="AB638" s="260" t="s">
        <v>2571</v>
      </c>
      <c r="AC638" s="260" t="str">
        <f>CONCATENATE( tblNapomenaBudzetKorisnik[[#This Row],[Vrsta prihoda]], "-", tblNapomenaBudzetKorisnik[[#This Row],[Šifra budžetskog korisnika]])</f>
        <v>722511-0712705</v>
      </c>
      <c r="AE638" s="260" t="s">
        <v>509</v>
      </c>
      <c r="AF638" s="260" t="s">
        <v>2572</v>
      </c>
      <c r="AG638" s="274" t="s">
        <v>2573</v>
      </c>
      <c r="AH638" s="260" t="s">
        <v>176</v>
      </c>
      <c r="AI638" s="260" t="str">
        <f>CONCATENATE(  tblNapomenaOpstinaKorisnik[[#This Row],[Šifra opštine]], "-", tblNapomenaOpstinaKorisnik[[#This Row],[Šifra budžetske organizacije]])</f>
        <v>081-0081110</v>
      </c>
    </row>
    <row r="639" spans="25:35" x14ac:dyDescent="0.2">
      <c r="Y639" s="260" t="s">
        <v>979</v>
      </c>
      <c r="Z639" s="260" t="s">
        <v>1222</v>
      </c>
      <c r="AA639" s="260" t="s">
        <v>2574</v>
      </c>
      <c r="AB639" s="260" t="s">
        <v>2575</v>
      </c>
      <c r="AC639" s="260" t="str">
        <f>CONCATENATE( tblNapomenaBudzetKorisnik[[#This Row],[Vrsta prihoda]], "-", tblNapomenaBudzetKorisnik[[#This Row],[Šifra budžetskog korisnika]])</f>
        <v>722511-0712706</v>
      </c>
      <c r="AE639" s="260" t="s">
        <v>509</v>
      </c>
      <c r="AF639" s="260" t="s">
        <v>2572</v>
      </c>
      <c r="AG639" s="274" t="s">
        <v>2576</v>
      </c>
      <c r="AH639" s="260" t="s">
        <v>191</v>
      </c>
      <c r="AI639" s="260" t="str">
        <f>CONCATENATE(  tblNapomenaOpstinaKorisnik[[#This Row],[Šifra opštine]], "-", tblNapomenaOpstinaKorisnik[[#This Row],[Šifra budžetske organizacije]])</f>
        <v>081-0081120</v>
      </c>
    </row>
    <row r="640" spans="25:35" x14ac:dyDescent="0.2">
      <c r="Y640" s="260" t="s">
        <v>979</v>
      </c>
      <c r="Z640" s="260" t="s">
        <v>1222</v>
      </c>
      <c r="AA640" s="260" t="s">
        <v>2577</v>
      </c>
      <c r="AB640" s="260" t="s">
        <v>2578</v>
      </c>
      <c r="AC640" s="260" t="str">
        <f>CONCATENATE( tblNapomenaBudzetKorisnik[[#This Row],[Vrsta prihoda]], "-", tblNapomenaBudzetKorisnik[[#This Row],[Šifra budžetskog korisnika]])</f>
        <v>722511-0712707</v>
      </c>
      <c r="AE640" s="260" t="s">
        <v>509</v>
      </c>
      <c r="AF640" s="260" t="s">
        <v>2572</v>
      </c>
      <c r="AG640" s="274" t="s">
        <v>2579</v>
      </c>
      <c r="AH640" s="260" t="s">
        <v>931</v>
      </c>
      <c r="AI640" s="260" t="str">
        <f>CONCATENATE(  tblNapomenaOpstinaKorisnik[[#This Row],[Šifra opštine]], "-", tblNapomenaOpstinaKorisnik[[#This Row],[Šifra budžetske organizacije]])</f>
        <v>081-0081130</v>
      </c>
    </row>
    <row r="641" spans="25:35" x14ac:dyDescent="0.2">
      <c r="Y641" s="260" t="s">
        <v>979</v>
      </c>
      <c r="Z641" s="260" t="s">
        <v>1222</v>
      </c>
      <c r="AA641" s="260" t="s">
        <v>2580</v>
      </c>
      <c r="AB641" s="260" t="s">
        <v>2581</v>
      </c>
      <c r="AC641" s="260" t="str">
        <f>CONCATENATE( tblNapomenaBudzetKorisnik[[#This Row],[Vrsta prihoda]], "-", tblNapomenaBudzetKorisnik[[#This Row],[Šifra budžetskog korisnika]])</f>
        <v>722511-0712708</v>
      </c>
      <c r="AE641" s="260" t="s">
        <v>509</v>
      </c>
      <c r="AF641" s="260" t="s">
        <v>2572</v>
      </c>
      <c r="AG641" s="274" t="s">
        <v>171</v>
      </c>
      <c r="AH641" s="260" t="s">
        <v>172</v>
      </c>
      <c r="AI641" s="260" t="str">
        <f>CONCATENATE(  tblNapomenaOpstinaKorisnik[[#This Row],[Šifra opštine]], "-", tblNapomenaOpstinaKorisnik[[#This Row],[Šifra budžetske organizacije]])</f>
        <v>081-9999999</v>
      </c>
    </row>
    <row r="642" spans="25:35" x14ac:dyDescent="0.2">
      <c r="Y642" s="260" t="s">
        <v>979</v>
      </c>
      <c r="Z642" s="260" t="s">
        <v>1222</v>
      </c>
      <c r="AA642" s="260" t="s">
        <v>2582</v>
      </c>
      <c r="AB642" s="260" t="s">
        <v>2583</v>
      </c>
      <c r="AC642" s="260" t="str">
        <f>CONCATENATE( tblNapomenaBudzetKorisnik[[#This Row],[Vrsta prihoda]], "-", tblNapomenaBudzetKorisnik[[#This Row],[Šifra budžetskog korisnika]])</f>
        <v>722511-0712709</v>
      </c>
      <c r="AE642" s="260" t="s">
        <v>502</v>
      </c>
      <c r="AF642" s="260" t="s">
        <v>2584</v>
      </c>
      <c r="AG642" s="274" t="s">
        <v>2585</v>
      </c>
      <c r="AH642" s="260" t="s">
        <v>176</v>
      </c>
      <c r="AI642" s="260" t="str">
        <f>CONCATENATE(  tblNapomenaOpstinaKorisnik[[#This Row],[Šifra opštine]], "-", tblNapomenaOpstinaKorisnik[[#This Row],[Šifra budžetske organizacije]])</f>
        <v>085-1085110</v>
      </c>
    </row>
    <row r="643" spans="25:35" x14ac:dyDescent="0.2">
      <c r="Y643" s="260" t="s">
        <v>979</v>
      </c>
      <c r="Z643" s="260" t="s">
        <v>1222</v>
      </c>
      <c r="AA643" s="260" t="s">
        <v>2586</v>
      </c>
      <c r="AB643" s="260" t="s">
        <v>2587</v>
      </c>
      <c r="AC643" s="260" t="str">
        <f>CONCATENATE( tblNapomenaBudzetKorisnik[[#This Row],[Vrsta prihoda]], "-", tblNapomenaBudzetKorisnik[[#This Row],[Šifra budžetskog korisnika]])</f>
        <v>722511-0712710</v>
      </c>
      <c r="AE643" s="260" t="s">
        <v>502</v>
      </c>
      <c r="AF643" s="260" t="s">
        <v>2584</v>
      </c>
      <c r="AG643" s="274" t="s">
        <v>2588</v>
      </c>
      <c r="AH643" s="260" t="s">
        <v>931</v>
      </c>
      <c r="AI643" s="260" t="str">
        <f>CONCATENATE(  tblNapomenaOpstinaKorisnik[[#This Row],[Šifra opštine]], "-", tblNapomenaOpstinaKorisnik[[#This Row],[Šifra budžetske organizacije]])</f>
        <v>085-1085130</v>
      </c>
    </row>
    <row r="644" spans="25:35" x14ac:dyDescent="0.2">
      <c r="Y644" s="260" t="s">
        <v>979</v>
      </c>
      <c r="Z644" s="260" t="s">
        <v>1222</v>
      </c>
      <c r="AA644" s="260" t="s">
        <v>2589</v>
      </c>
      <c r="AB644" s="260" t="s">
        <v>2590</v>
      </c>
      <c r="AC644" s="260" t="str">
        <f>CONCATENATE( tblNapomenaBudzetKorisnik[[#This Row],[Vrsta prihoda]], "-", tblNapomenaBudzetKorisnik[[#This Row],[Šifra budžetskog korisnika]])</f>
        <v>722511-0712711</v>
      </c>
      <c r="AE644" s="260" t="s">
        <v>502</v>
      </c>
      <c r="AF644" s="260" t="s">
        <v>2584</v>
      </c>
      <c r="AG644" s="274" t="s">
        <v>2591</v>
      </c>
      <c r="AH644" s="260" t="s">
        <v>277</v>
      </c>
      <c r="AI644" s="260" t="str">
        <f>CONCATENATE(  tblNapomenaOpstinaKorisnik[[#This Row],[Šifra opštine]], "-", tblNapomenaOpstinaKorisnik[[#This Row],[Šifra budžetske organizacije]])</f>
        <v>085-1085190</v>
      </c>
    </row>
    <row r="645" spans="25:35" x14ac:dyDescent="0.2">
      <c r="Y645" s="260" t="s">
        <v>979</v>
      </c>
      <c r="Z645" s="260" t="s">
        <v>1222</v>
      </c>
      <c r="AA645" s="260" t="s">
        <v>2592</v>
      </c>
      <c r="AB645" s="260" t="s">
        <v>2593</v>
      </c>
      <c r="AC645" s="260" t="str">
        <f>CONCATENATE( tblNapomenaBudzetKorisnik[[#This Row],[Vrsta prihoda]], "-", tblNapomenaBudzetKorisnik[[#This Row],[Šifra budžetskog korisnika]])</f>
        <v>722511-0712712</v>
      </c>
      <c r="AE645" s="260" t="s">
        <v>502</v>
      </c>
      <c r="AF645" s="260" t="s">
        <v>2584</v>
      </c>
      <c r="AG645" s="274" t="s">
        <v>2594</v>
      </c>
      <c r="AH645" s="260" t="s">
        <v>300</v>
      </c>
      <c r="AI645" s="260" t="str">
        <f>CONCATENATE(  tblNapomenaOpstinaKorisnik[[#This Row],[Šifra opštine]], "-", tblNapomenaOpstinaKorisnik[[#This Row],[Šifra budžetske organizacije]])</f>
        <v>085-1085200</v>
      </c>
    </row>
    <row r="646" spans="25:35" x14ac:dyDescent="0.2">
      <c r="Y646" s="260" t="s">
        <v>979</v>
      </c>
      <c r="Z646" s="260" t="s">
        <v>1222</v>
      </c>
      <c r="AA646" s="260" t="s">
        <v>2595</v>
      </c>
      <c r="AB646" s="260" t="s">
        <v>2596</v>
      </c>
      <c r="AC646" s="260" t="str">
        <f>CONCATENATE( tblNapomenaBudzetKorisnik[[#This Row],[Vrsta prihoda]], "-", tblNapomenaBudzetKorisnik[[#This Row],[Šifra budžetskog korisnika]])</f>
        <v>722511-0712713</v>
      </c>
      <c r="AE646" s="260" t="s">
        <v>502</v>
      </c>
      <c r="AF646" s="260" t="s">
        <v>2584</v>
      </c>
      <c r="AG646" s="274" t="s">
        <v>2597</v>
      </c>
      <c r="AH646" s="260" t="s">
        <v>676</v>
      </c>
      <c r="AI646" s="260" t="str">
        <f>CONCATENATE(  tblNapomenaOpstinaKorisnik[[#This Row],[Šifra opštine]], "-", tblNapomenaOpstinaKorisnik[[#This Row],[Šifra budžetske organizacije]])</f>
        <v>085-1085300</v>
      </c>
    </row>
    <row r="647" spans="25:35" x14ac:dyDescent="0.2">
      <c r="Y647" s="260" t="s">
        <v>979</v>
      </c>
      <c r="Z647" s="260" t="s">
        <v>1222</v>
      </c>
      <c r="AA647" s="260" t="s">
        <v>2598</v>
      </c>
      <c r="AB647" s="260" t="s">
        <v>2405</v>
      </c>
      <c r="AC647" s="260" t="str">
        <f>CONCATENATE( tblNapomenaBudzetKorisnik[[#This Row],[Vrsta prihoda]], "-", tblNapomenaBudzetKorisnik[[#This Row],[Šifra budžetskog korisnika]])</f>
        <v>722511-0712714</v>
      </c>
      <c r="AE647" s="260" t="s">
        <v>502</v>
      </c>
      <c r="AF647" s="260" t="s">
        <v>2584</v>
      </c>
      <c r="AG647" s="274" t="s">
        <v>171</v>
      </c>
      <c r="AH647" s="260" t="s">
        <v>172</v>
      </c>
      <c r="AI647" s="260" t="str">
        <f>CONCATENATE(  tblNapomenaOpstinaKorisnik[[#This Row],[Šifra opštine]], "-", tblNapomenaOpstinaKorisnik[[#This Row],[Šifra budžetske organizacije]])</f>
        <v>085-9999999</v>
      </c>
    </row>
    <row r="648" spans="25:35" x14ac:dyDescent="0.2">
      <c r="Y648" s="260" t="s">
        <v>979</v>
      </c>
      <c r="Z648" s="260" t="s">
        <v>1222</v>
      </c>
      <c r="AA648" s="260" t="s">
        <v>2599</v>
      </c>
      <c r="AB648" s="260" t="s">
        <v>1402</v>
      </c>
      <c r="AC648" s="260" t="str">
        <f>CONCATENATE( tblNapomenaBudzetKorisnik[[#This Row],[Vrsta prihoda]], "-", tblNapomenaBudzetKorisnik[[#This Row],[Šifra budžetskog korisnika]])</f>
        <v>722511-0712715</v>
      </c>
      <c r="AE648" s="260" t="s">
        <v>524</v>
      </c>
      <c r="AF648" s="260" t="s">
        <v>2600</v>
      </c>
      <c r="AG648" s="274" t="s">
        <v>2601</v>
      </c>
      <c r="AH648" s="260" t="s">
        <v>176</v>
      </c>
      <c r="AI648" s="260" t="str">
        <f>CONCATENATE(  tblNapomenaOpstinaKorisnik[[#This Row],[Šifra opštine]], "-", tblNapomenaOpstinaKorisnik[[#This Row],[Šifra budžetske organizacije]])</f>
        <v>088-1088110</v>
      </c>
    </row>
    <row r="649" spans="25:35" x14ac:dyDescent="0.2">
      <c r="Y649" s="260" t="s">
        <v>979</v>
      </c>
      <c r="Z649" s="260" t="s">
        <v>1222</v>
      </c>
      <c r="AA649" s="260" t="s">
        <v>2602</v>
      </c>
      <c r="AB649" s="260" t="s">
        <v>2603</v>
      </c>
      <c r="AC649" s="260" t="str">
        <f>CONCATENATE( tblNapomenaBudzetKorisnik[[#This Row],[Vrsta prihoda]], "-", tblNapomenaBudzetKorisnik[[#This Row],[Šifra budžetskog korisnika]])</f>
        <v>722511-0712716</v>
      </c>
      <c r="AE649" s="260" t="s">
        <v>524</v>
      </c>
      <c r="AF649" s="260" t="s">
        <v>2600</v>
      </c>
      <c r="AG649" s="274" t="s">
        <v>2604</v>
      </c>
      <c r="AH649" s="260" t="s">
        <v>931</v>
      </c>
      <c r="AI649" s="260" t="str">
        <f>CONCATENATE(  tblNapomenaOpstinaKorisnik[[#This Row],[Šifra opštine]], "-", tblNapomenaOpstinaKorisnik[[#This Row],[Šifra budžetske organizacije]])</f>
        <v>088-1088130</v>
      </c>
    </row>
    <row r="650" spans="25:35" x14ac:dyDescent="0.2">
      <c r="Y650" s="260" t="s">
        <v>979</v>
      </c>
      <c r="Z650" s="260" t="s">
        <v>1222</v>
      </c>
      <c r="AA650" s="260" t="s">
        <v>2605</v>
      </c>
      <c r="AB650" s="260" t="s">
        <v>1486</v>
      </c>
      <c r="AC650" s="260" t="str">
        <f>CONCATENATE( tblNapomenaBudzetKorisnik[[#This Row],[Vrsta prihoda]], "-", tblNapomenaBudzetKorisnik[[#This Row],[Šifra budžetskog korisnika]])</f>
        <v>722511-0712717</v>
      </c>
      <c r="AE650" s="260" t="s">
        <v>524</v>
      </c>
      <c r="AF650" s="260" t="s">
        <v>2600</v>
      </c>
      <c r="AG650" s="274" t="s">
        <v>2606</v>
      </c>
      <c r="AH650" s="260" t="s">
        <v>277</v>
      </c>
      <c r="AI650" s="260" t="str">
        <f>CONCATENATE(  tblNapomenaOpstinaKorisnik[[#This Row],[Šifra opštine]], "-", tblNapomenaOpstinaKorisnik[[#This Row],[Šifra budžetske organizacije]])</f>
        <v>088-1088190</v>
      </c>
    </row>
    <row r="651" spans="25:35" x14ac:dyDescent="0.2">
      <c r="Y651" s="260" t="s">
        <v>979</v>
      </c>
      <c r="Z651" s="260" t="s">
        <v>1222</v>
      </c>
      <c r="AA651" s="260" t="s">
        <v>2607</v>
      </c>
      <c r="AB651" s="260" t="s">
        <v>1414</v>
      </c>
      <c r="AC651" s="260" t="str">
        <f>CONCATENATE( tblNapomenaBudzetKorisnik[[#This Row],[Vrsta prihoda]], "-", tblNapomenaBudzetKorisnik[[#This Row],[Šifra budžetskog korisnika]])</f>
        <v>722511-0712718</v>
      </c>
      <c r="AE651" s="260" t="s">
        <v>524</v>
      </c>
      <c r="AF651" s="260" t="s">
        <v>2600</v>
      </c>
      <c r="AG651" s="274" t="s">
        <v>2608</v>
      </c>
      <c r="AH651" s="260" t="s">
        <v>300</v>
      </c>
      <c r="AI651" s="260" t="str">
        <f>CONCATENATE(  tblNapomenaOpstinaKorisnik[[#This Row],[Šifra opštine]], "-", tblNapomenaOpstinaKorisnik[[#This Row],[Šifra budžetske organizacije]])</f>
        <v>088-1088200</v>
      </c>
    </row>
    <row r="652" spans="25:35" x14ac:dyDescent="0.2">
      <c r="Y652" s="260" t="s">
        <v>979</v>
      </c>
      <c r="Z652" s="260" t="s">
        <v>1222</v>
      </c>
      <c r="AA652" s="260" t="s">
        <v>2609</v>
      </c>
      <c r="AB652" s="260" t="s">
        <v>2610</v>
      </c>
      <c r="AC652" s="260" t="str">
        <f>CONCATENATE( tblNapomenaBudzetKorisnik[[#This Row],[Vrsta prihoda]], "-", tblNapomenaBudzetKorisnik[[#This Row],[Šifra budžetskog korisnika]])</f>
        <v>722511-0922003</v>
      </c>
      <c r="AE652" s="260" t="s">
        <v>524</v>
      </c>
      <c r="AF652" s="260" t="s">
        <v>2600</v>
      </c>
      <c r="AG652" s="274" t="s">
        <v>2611</v>
      </c>
      <c r="AH652" s="260" t="s">
        <v>676</v>
      </c>
      <c r="AI652" s="260" t="str">
        <f>CONCATENATE(  tblNapomenaOpstinaKorisnik[[#This Row],[Šifra opštine]], "-", tblNapomenaOpstinaKorisnik[[#This Row],[Šifra budžetske organizacije]])</f>
        <v>088-1088300</v>
      </c>
    </row>
    <row r="653" spans="25:35" x14ac:dyDescent="0.2">
      <c r="Y653" s="260" t="s">
        <v>979</v>
      </c>
      <c r="Z653" s="260" t="s">
        <v>1222</v>
      </c>
      <c r="AA653" s="260" t="s">
        <v>2612</v>
      </c>
      <c r="AB653" s="260" t="s">
        <v>2613</v>
      </c>
      <c r="AC653" s="260" t="str">
        <f>CONCATENATE( tblNapomenaBudzetKorisnik[[#This Row],[Vrsta prihoda]], "-", tblNapomenaBudzetKorisnik[[#This Row],[Šifra budžetskog korisnika]])</f>
        <v>722511-0923006</v>
      </c>
      <c r="AE653" s="260" t="s">
        <v>524</v>
      </c>
      <c r="AF653" s="260" t="s">
        <v>2600</v>
      </c>
      <c r="AG653" s="274" t="s">
        <v>2614</v>
      </c>
      <c r="AH653" s="260" t="s">
        <v>2615</v>
      </c>
      <c r="AI653" s="260" t="str">
        <f>CONCATENATE(  tblNapomenaOpstinaKorisnik[[#This Row],[Šifra opštine]], "-", tblNapomenaOpstinaKorisnik[[#This Row],[Šifra budžetske organizacije]])</f>
        <v>088-1088500</v>
      </c>
    </row>
    <row r="654" spans="25:35" x14ac:dyDescent="0.2">
      <c r="Y654" s="260" t="s">
        <v>979</v>
      </c>
      <c r="Z654" s="260" t="s">
        <v>1222</v>
      </c>
      <c r="AA654" s="260" t="s">
        <v>2616</v>
      </c>
      <c r="AB654" s="260" t="s">
        <v>2617</v>
      </c>
      <c r="AC654" s="260" t="str">
        <f>CONCATENATE( tblNapomenaBudzetKorisnik[[#This Row],[Vrsta prihoda]], "-", tblNapomenaBudzetKorisnik[[#This Row],[Šifra budžetskog korisnika]])</f>
        <v>722511-1054002</v>
      </c>
      <c r="AE654" s="260" t="s">
        <v>524</v>
      </c>
      <c r="AF654" s="260" t="s">
        <v>2600</v>
      </c>
      <c r="AG654" s="274" t="s">
        <v>2618</v>
      </c>
      <c r="AH654" s="260" t="s">
        <v>2619</v>
      </c>
      <c r="AI654" s="260" t="str">
        <f>CONCATENATE(  tblNapomenaOpstinaKorisnik[[#This Row],[Šifra opštine]], "-", tblNapomenaOpstinaKorisnik[[#This Row],[Šifra budžetske organizacije]])</f>
        <v>088-1088510</v>
      </c>
    </row>
    <row r="655" spans="25:35" x14ac:dyDescent="0.2">
      <c r="Y655" s="260" t="s">
        <v>979</v>
      </c>
      <c r="Z655" s="260" t="s">
        <v>1222</v>
      </c>
      <c r="AA655" s="260" t="s">
        <v>2620</v>
      </c>
      <c r="AB655" s="260" t="s">
        <v>2621</v>
      </c>
      <c r="AC655" s="260" t="str">
        <f>CONCATENATE( tblNapomenaBudzetKorisnik[[#This Row],[Vrsta prihoda]], "-", tblNapomenaBudzetKorisnik[[#This Row],[Šifra budžetskog korisnika]])</f>
        <v>722511-1055002</v>
      </c>
      <c r="AE655" s="260" t="s">
        <v>524</v>
      </c>
      <c r="AF655" s="260" t="s">
        <v>2600</v>
      </c>
      <c r="AG655" s="274" t="s">
        <v>171</v>
      </c>
      <c r="AH655" s="260" t="s">
        <v>172</v>
      </c>
      <c r="AI655" s="260" t="str">
        <f>CONCATENATE(  tblNapomenaOpstinaKorisnik[[#This Row],[Šifra opštine]], "-", tblNapomenaOpstinaKorisnik[[#This Row],[Šifra budžetske organizacije]])</f>
        <v>088-9999999</v>
      </c>
    </row>
    <row r="656" spans="25:35" x14ac:dyDescent="0.2">
      <c r="Y656" s="260" t="s">
        <v>979</v>
      </c>
      <c r="Z656" s="260" t="s">
        <v>1222</v>
      </c>
      <c r="AA656" s="260" t="s">
        <v>2622</v>
      </c>
      <c r="AB656" s="260" t="s">
        <v>2623</v>
      </c>
      <c r="AC656" s="260" t="str">
        <f>CONCATENATE( tblNapomenaBudzetKorisnik[[#This Row],[Vrsta prihoda]], "-", tblNapomenaBudzetKorisnik[[#This Row],[Šifra budžetskog korisnika]])</f>
        <v>722511-1056002</v>
      </c>
      <c r="AE656" s="260" t="s">
        <v>517</v>
      </c>
      <c r="AF656" s="260" t="s">
        <v>2624</v>
      </c>
      <c r="AG656" s="274" t="s">
        <v>1984</v>
      </c>
      <c r="AH656" s="260" t="s">
        <v>2625</v>
      </c>
      <c r="AI656" s="260" t="str">
        <f>CONCATENATE(  tblNapomenaOpstinaKorisnik[[#This Row],[Šifra opštine]], "-", tblNapomenaOpstinaKorisnik[[#This Row],[Šifra budžetske organizacije]])</f>
        <v>089-0818016</v>
      </c>
    </row>
    <row r="657" spans="25:35" x14ac:dyDescent="0.2">
      <c r="Y657" s="260" t="s">
        <v>979</v>
      </c>
      <c r="Z657" s="260" t="s">
        <v>1222</v>
      </c>
      <c r="AA657" s="260" t="s">
        <v>2626</v>
      </c>
      <c r="AB657" s="260" t="s">
        <v>2627</v>
      </c>
      <c r="AC657" s="260" t="str">
        <f>CONCATENATE( tblNapomenaBudzetKorisnik[[#This Row],[Vrsta prihoda]], "-", tblNapomenaBudzetKorisnik[[#This Row],[Šifra budžetskog korisnika]])</f>
        <v>722511-1057002</v>
      </c>
      <c r="AE657" s="260" t="s">
        <v>517</v>
      </c>
      <c r="AF657" s="260" t="s">
        <v>2624</v>
      </c>
      <c r="AG657" s="274" t="s">
        <v>2628</v>
      </c>
      <c r="AH657" s="260" t="s">
        <v>176</v>
      </c>
      <c r="AI657" s="260" t="str">
        <f>CONCATENATE(  tblNapomenaOpstinaKorisnik[[#This Row],[Šifra opštine]], "-", tblNapomenaOpstinaKorisnik[[#This Row],[Šifra budžetske organizacije]])</f>
        <v>089-1089110</v>
      </c>
    </row>
    <row r="658" spans="25:35" x14ac:dyDescent="0.2">
      <c r="Y658" s="260" t="s">
        <v>979</v>
      </c>
      <c r="Z658" s="260" t="s">
        <v>1222</v>
      </c>
      <c r="AA658" s="260" t="s">
        <v>2629</v>
      </c>
      <c r="AB658" s="260" t="s">
        <v>2630</v>
      </c>
      <c r="AC658" s="260" t="str">
        <f>CONCATENATE( tblNapomenaBudzetKorisnik[[#This Row],[Vrsta prihoda]], "-", tblNapomenaBudzetKorisnik[[#This Row],[Šifra budžetskog korisnika]])</f>
        <v>722511-1058002</v>
      </c>
      <c r="AE658" s="260" t="s">
        <v>517</v>
      </c>
      <c r="AF658" s="260" t="s">
        <v>2624</v>
      </c>
      <c r="AG658" s="274" t="s">
        <v>2631</v>
      </c>
      <c r="AH658" s="260" t="s">
        <v>931</v>
      </c>
      <c r="AI658" s="260" t="str">
        <f>CONCATENATE(  tblNapomenaOpstinaKorisnik[[#This Row],[Šifra opštine]], "-", tblNapomenaOpstinaKorisnik[[#This Row],[Šifra budžetske organizacije]])</f>
        <v>089-1089130</v>
      </c>
    </row>
    <row r="659" spans="25:35" x14ac:dyDescent="0.2">
      <c r="Y659" s="260" t="s">
        <v>979</v>
      </c>
      <c r="Z659" s="260" t="s">
        <v>1222</v>
      </c>
      <c r="AA659" s="260" t="s">
        <v>2632</v>
      </c>
      <c r="AB659" s="260" t="s">
        <v>2633</v>
      </c>
      <c r="AC659" s="260" t="str">
        <f>CONCATENATE( tblNapomenaBudzetKorisnik[[#This Row],[Vrsta prihoda]], "-", tblNapomenaBudzetKorisnik[[#This Row],[Šifra budžetskog korisnika]])</f>
        <v>722511-1059002</v>
      </c>
      <c r="AE659" s="260" t="s">
        <v>517</v>
      </c>
      <c r="AF659" s="260" t="s">
        <v>2624</v>
      </c>
      <c r="AG659" s="274" t="s">
        <v>2634</v>
      </c>
      <c r="AH659" s="260" t="s">
        <v>2635</v>
      </c>
      <c r="AI659" s="260" t="str">
        <f>CONCATENATE(  tblNapomenaOpstinaKorisnik[[#This Row],[Šifra opštine]], "-", tblNapomenaOpstinaKorisnik[[#This Row],[Šifra budžetske organizacije]])</f>
        <v>089-1089150</v>
      </c>
    </row>
    <row r="660" spans="25:35" x14ac:dyDescent="0.2">
      <c r="Y660" s="260" t="s">
        <v>979</v>
      </c>
      <c r="Z660" s="260" t="s">
        <v>1222</v>
      </c>
      <c r="AA660" s="260" t="s">
        <v>2434</v>
      </c>
      <c r="AB660" s="260" t="s">
        <v>2636</v>
      </c>
      <c r="AC660" s="260" t="str">
        <f>CONCATENATE( tblNapomenaBudzetKorisnik[[#This Row],[Vrsta prihoda]], "-", tblNapomenaBudzetKorisnik[[#This Row],[Šifra budžetskog korisnika]])</f>
        <v>722511-0840014</v>
      </c>
      <c r="AE660" s="260" t="s">
        <v>517</v>
      </c>
      <c r="AF660" s="260" t="s">
        <v>2624</v>
      </c>
      <c r="AG660" s="274" t="s">
        <v>2637</v>
      </c>
      <c r="AH660" s="260" t="s">
        <v>2638</v>
      </c>
      <c r="AI660" s="260" t="str">
        <f>CONCATENATE(  tblNapomenaOpstinaKorisnik[[#This Row],[Šifra opštine]], "-", tblNapomenaOpstinaKorisnik[[#This Row],[Šifra budžetske organizacije]])</f>
        <v>089-1089170</v>
      </c>
    </row>
    <row r="661" spans="25:35" x14ac:dyDescent="0.2">
      <c r="Y661" s="260" t="s">
        <v>984</v>
      </c>
      <c r="Z661" s="260" t="s">
        <v>985</v>
      </c>
      <c r="AA661" s="260" t="s">
        <v>171</v>
      </c>
      <c r="AB661" s="260" t="s">
        <v>172</v>
      </c>
      <c r="AC661" s="260" t="str">
        <f>CONCATENATE( tblNapomenaBudzetKorisnik[[#This Row],[Vrsta prihoda]], "-", tblNapomenaBudzetKorisnik[[#This Row],[Šifra budžetskog korisnika]])</f>
        <v>722513-9999999</v>
      </c>
      <c r="AE661" s="260" t="s">
        <v>517</v>
      </c>
      <c r="AF661" s="260" t="s">
        <v>2624</v>
      </c>
      <c r="AG661" s="274" t="s">
        <v>2639</v>
      </c>
      <c r="AH661" s="260" t="s">
        <v>2640</v>
      </c>
      <c r="AI661" s="260" t="str">
        <f>CONCATENATE(  tblNapomenaOpstinaKorisnik[[#This Row],[Šifra opštine]], "-", tblNapomenaOpstinaKorisnik[[#This Row],[Šifra budžetske organizacije]])</f>
        <v>089-1089171</v>
      </c>
    </row>
    <row r="662" spans="25:35" x14ac:dyDescent="0.2">
      <c r="Y662" s="260" t="s">
        <v>988</v>
      </c>
      <c r="Z662" s="260" t="s">
        <v>989</v>
      </c>
      <c r="AA662" s="260" t="s">
        <v>2120</v>
      </c>
      <c r="AB662" s="260" t="s">
        <v>2121</v>
      </c>
      <c r="AC662" s="260" t="str">
        <f>CONCATENATE( tblNapomenaBudzetKorisnik[[#This Row],[Vrsta prihoda]], "-", tblNapomenaBudzetKorisnik[[#This Row],[Šifra budžetskog korisnika]])</f>
        <v>722515-0919001</v>
      </c>
      <c r="AE662" s="260" t="s">
        <v>517</v>
      </c>
      <c r="AF662" s="260" t="s">
        <v>2624</v>
      </c>
      <c r="AG662" s="274" t="s">
        <v>2641</v>
      </c>
      <c r="AH662" s="260" t="s">
        <v>2309</v>
      </c>
      <c r="AI662" s="260" t="str">
        <f>CONCATENATE(  tblNapomenaOpstinaKorisnik[[#This Row],[Šifra opštine]], "-", tblNapomenaOpstinaKorisnik[[#This Row],[Šifra budžetske organizacije]])</f>
        <v>089-1089172</v>
      </c>
    </row>
    <row r="663" spans="25:35" x14ac:dyDescent="0.2">
      <c r="Y663" s="260" t="s">
        <v>988</v>
      </c>
      <c r="Z663" s="260" t="s">
        <v>989</v>
      </c>
      <c r="AA663" s="260" t="s">
        <v>2124</v>
      </c>
      <c r="AB663" s="260" t="s">
        <v>2125</v>
      </c>
      <c r="AC663" s="260" t="str">
        <f>CONCATENATE( tblNapomenaBudzetKorisnik[[#This Row],[Vrsta prihoda]], "-", tblNapomenaBudzetKorisnik[[#This Row],[Šifra budžetskog korisnika]])</f>
        <v>722515-0919002</v>
      </c>
      <c r="AE663" s="260" t="s">
        <v>517</v>
      </c>
      <c r="AF663" s="260" t="s">
        <v>2624</v>
      </c>
      <c r="AG663" s="274" t="s">
        <v>2642</v>
      </c>
      <c r="AH663" s="260" t="s">
        <v>277</v>
      </c>
      <c r="AI663" s="260" t="str">
        <f>CONCATENATE(  tblNapomenaOpstinaKorisnik[[#This Row],[Šifra opštine]], "-", tblNapomenaOpstinaKorisnik[[#This Row],[Šifra budžetske organizacije]])</f>
        <v>089-1089190</v>
      </c>
    </row>
    <row r="664" spans="25:35" x14ac:dyDescent="0.2">
      <c r="Y664" s="260" t="s">
        <v>988</v>
      </c>
      <c r="Z664" s="260" t="s">
        <v>989</v>
      </c>
      <c r="AA664" s="260" t="s">
        <v>2127</v>
      </c>
      <c r="AB664" s="260" t="s">
        <v>2128</v>
      </c>
      <c r="AC664" s="260" t="str">
        <f>CONCATENATE( tblNapomenaBudzetKorisnik[[#This Row],[Vrsta prihoda]], "-", tblNapomenaBudzetKorisnik[[#This Row],[Šifra budžetskog korisnika]])</f>
        <v>722515-0919003</v>
      </c>
      <c r="AE664" s="260" t="s">
        <v>517</v>
      </c>
      <c r="AF664" s="260" t="s">
        <v>2624</v>
      </c>
      <c r="AG664" s="274" t="s">
        <v>2643</v>
      </c>
      <c r="AH664" s="260" t="s">
        <v>300</v>
      </c>
      <c r="AI664" s="260" t="str">
        <f>CONCATENATE(  tblNapomenaOpstinaKorisnik[[#This Row],[Šifra opštine]], "-", tblNapomenaOpstinaKorisnik[[#This Row],[Šifra budžetske organizacije]])</f>
        <v>089-1089200</v>
      </c>
    </row>
    <row r="665" spans="25:35" x14ac:dyDescent="0.2">
      <c r="Y665" s="260" t="s">
        <v>988</v>
      </c>
      <c r="Z665" s="260" t="s">
        <v>989</v>
      </c>
      <c r="AA665" s="260" t="s">
        <v>2130</v>
      </c>
      <c r="AB665" s="260" t="s">
        <v>2131</v>
      </c>
      <c r="AC665" s="260" t="str">
        <f>CONCATENATE( tblNapomenaBudzetKorisnik[[#This Row],[Vrsta prihoda]], "-", tblNapomenaBudzetKorisnik[[#This Row],[Šifra budžetskog korisnika]])</f>
        <v>722515-0919004</v>
      </c>
      <c r="AE665" s="260" t="s">
        <v>517</v>
      </c>
      <c r="AF665" s="260" t="s">
        <v>2624</v>
      </c>
      <c r="AG665" s="274" t="s">
        <v>2644</v>
      </c>
      <c r="AH665" s="260" t="s">
        <v>676</v>
      </c>
      <c r="AI665" s="260" t="str">
        <f>CONCATENATE(  tblNapomenaOpstinaKorisnik[[#This Row],[Šifra opštine]], "-", tblNapomenaOpstinaKorisnik[[#This Row],[Šifra budžetske organizacije]])</f>
        <v>089-1089300</v>
      </c>
    </row>
    <row r="666" spans="25:35" x14ac:dyDescent="0.2">
      <c r="Y666" s="260" t="s">
        <v>988</v>
      </c>
      <c r="Z666" s="260" t="s">
        <v>989</v>
      </c>
      <c r="AA666" s="260" t="s">
        <v>2133</v>
      </c>
      <c r="AB666" s="260" t="s">
        <v>2134</v>
      </c>
      <c r="AC666" s="260" t="str">
        <f>CONCATENATE( tblNapomenaBudzetKorisnik[[#This Row],[Vrsta prihoda]], "-", tblNapomenaBudzetKorisnik[[#This Row],[Šifra budžetskog korisnika]])</f>
        <v>722515-0919005</v>
      </c>
      <c r="AE666" s="260" t="s">
        <v>517</v>
      </c>
      <c r="AF666" s="260" t="s">
        <v>2624</v>
      </c>
      <c r="AG666" s="274" t="s">
        <v>2645</v>
      </c>
      <c r="AH666" s="260" t="s">
        <v>2646</v>
      </c>
      <c r="AI666" s="260" t="str">
        <f>CONCATENATE(  tblNapomenaOpstinaKorisnik[[#This Row],[Šifra opštine]], "-", tblNapomenaOpstinaKorisnik[[#This Row],[Šifra budžetske organizacije]])</f>
        <v>089-1089400</v>
      </c>
    </row>
    <row r="667" spans="25:35" x14ac:dyDescent="0.2">
      <c r="Y667" s="260" t="s">
        <v>988</v>
      </c>
      <c r="Z667" s="260" t="s">
        <v>989</v>
      </c>
      <c r="AA667" s="260" t="s">
        <v>2136</v>
      </c>
      <c r="AB667" s="260" t="s">
        <v>2137</v>
      </c>
      <c r="AC667" s="260" t="str">
        <f>CONCATENATE( tblNapomenaBudzetKorisnik[[#This Row],[Vrsta prihoda]], "-", tblNapomenaBudzetKorisnik[[#This Row],[Šifra budžetskog korisnika]])</f>
        <v>722515-0919006</v>
      </c>
      <c r="AE667" s="260" t="s">
        <v>517</v>
      </c>
      <c r="AF667" s="260" t="s">
        <v>2624</v>
      </c>
      <c r="AG667" s="274" t="s">
        <v>2647</v>
      </c>
      <c r="AH667" s="260" t="s">
        <v>2648</v>
      </c>
      <c r="AI667" s="260" t="str">
        <f>CONCATENATE(  tblNapomenaOpstinaKorisnik[[#This Row],[Šifra opštine]], "-", tblNapomenaOpstinaKorisnik[[#This Row],[Šifra budžetske organizacije]])</f>
        <v>089-1089500</v>
      </c>
    </row>
    <row r="668" spans="25:35" x14ac:dyDescent="0.2">
      <c r="Y668" s="260" t="s">
        <v>988</v>
      </c>
      <c r="Z668" s="260" t="s">
        <v>989</v>
      </c>
      <c r="AA668" s="260" t="s">
        <v>2139</v>
      </c>
      <c r="AB668" s="260" t="s">
        <v>2140</v>
      </c>
      <c r="AC668" s="260" t="str">
        <f>CONCATENATE( tblNapomenaBudzetKorisnik[[#This Row],[Vrsta prihoda]], "-", tblNapomenaBudzetKorisnik[[#This Row],[Šifra budžetskog korisnika]])</f>
        <v>722515-0919007</v>
      </c>
      <c r="AE668" s="260" t="s">
        <v>517</v>
      </c>
      <c r="AF668" s="260" t="s">
        <v>2624</v>
      </c>
      <c r="AG668" s="274" t="s">
        <v>171</v>
      </c>
      <c r="AH668" s="260" t="s">
        <v>172</v>
      </c>
      <c r="AI668" s="260" t="str">
        <f>CONCATENATE(  tblNapomenaOpstinaKorisnik[[#This Row],[Šifra opštine]], "-", tblNapomenaOpstinaKorisnik[[#This Row],[Šifra budžetske organizacije]])</f>
        <v>089-9999999</v>
      </c>
    </row>
    <row r="669" spans="25:35" x14ac:dyDescent="0.2">
      <c r="Y669" s="260" t="s">
        <v>988</v>
      </c>
      <c r="Z669" s="260" t="s">
        <v>989</v>
      </c>
      <c r="AA669" s="260" t="s">
        <v>2143</v>
      </c>
      <c r="AB669" s="260" t="s">
        <v>2144</v>
      </c>
      <c r="AC669" s="260" t="str">
        <f>CONCATENATE( tblNapomenaBudzetKorisnik[[#This Row],[Vrsta prihoda]], "-", tblNapomenaBudzetKorisnik[[#This Row],[Šifra budžetskog korisnika]])</f>
        <v>722515-0919008</v>
      </c>
      <c r="AE669" s="260" t="s">
        <v>531</v>
      </c>
      <c r="AF669" s="260" t="s">
        <v>2649</v>
      </c>
      <c r="AG669" s="274" t="s">
        <v>2412</v>
      </c>
      <c r="AH669" s="260" t="s">
        <v>2413</v>
      </c>
      <c r="AI669" s="260" t="str">
        <f>CONCATENATE(  tblNapomenaOpstinaKorisnik[[#This Row],[Šifra opštine]], "-", tblNapomenaOpstinaKorisnik[[#This Row],[Šifra budžetske organizacije]])</f>
        <v>090-0818065</v>
      </c>
    </row>
    <row r="670" spans="25:35" x14ac:dyDescent="0.2">
      <c r="Y670" s="260" t="s">
        <v>992</v>
      </c>
      <c r="Z670" s="260" t="s">
        <v>2650</v>
      </c>
      <c r="AA670" s="260" t="s">
        <v>171</v>
      </c>
      <c r="AB670" s="260" t="s">
        <v>172</v>
      </c>
      <c r="AC670" s="260" t="str">
        <f>CONCATENATE( tblNapomenaBudzetKorisnik[[#This Row],[Vrsta prihoda]], "-", tblNapomenaBudzetKorisnik[[#This Row],[Šifra budžetskog korisnika]])</f>
        <v>723111-9999999</v>
      </c>
      <c r="AE670" s="260" t="s">
        <v>531</v>
      </c>
      <c r="AF670" s="260" t="s">
        <v>2649</v>
      </c>
      <c r="AG670" s="274" t="s">
        <v>2651</v>
      </c>
      <c r="AH670" s="260" t="s">
        <v>176</v>
      </c>
      <c r="AI670" s="260" t="str">
        <f>CONCATENATE(  tblNapomenaOpstinaKorisnik[[#This Row],[Šifra opštine]], "-", tblNapomenaOpstinaKorisnik[[#This Row],[Šifra budžetske organizacije]])</f>
        <v>090-1090110</v>
      </c>
    </row>
    <row r="671" spans="25:35" x14ac:dyDescent="0.2">
      <c r="Y671" s="260" t="s">
        <v>996</v>
      </c>
      <c r="Z671" s="260" t="s">
        <v>2652</v>
      </c>
      <c r="AA671" s="260" t="s">
        <v>764</v>
      </c>
      <c r="AB671" s="260" t="s">
        <v>765</v>
      </c>
      <c r="AC671" s="260" t="str">
        <f>CONCATENATE( tblNapomenaBudzetKorisnik[[#This Row],[Vrsta prihoda]], "-", tblNapomenaBudzetKorisnik[[#This Row],[Šifra budžetskog korisnika]])</f>
        <v>723114-1048001</v>
      </c>
      <c r="AE671" s="260" t="s">
        <v>531</v>
      </c>
      <c r="AF671" s="260" t="s">
        <v>2649</v>
      </c>
      <c r="AG671" s="274" t="s">
        <v>2653</v>
      </c>
      <c r="AH671" s="260" t="s">
        <v>931</v>
      </c>
      <c r="AI671" s="260" t="str">
        <f>CONCATENATE(  tblNapomenaOpstinaKorisnik[[#This Row],[Šifra opštine]], "-", tblNapomenaOpstinaKorisnik[[#This Row],[Šifra budžetske organizacije]])</f>
        <v>090-1090130</v>
      </c>
    </row>
    <row r="672" spans="25:35" x14ac:dyDescent="0.2">
      <c r="Y672" s="260" t="s">
        <v>996</v>
      </c>
      <c r="Z672" s="260" t="s">
        <v>2652</v>
      </c>
      <c r="AA672" s="260" t="s">
        <v>769</v>
      </c>
      <c r="AB672" s="260" t="s">
        <v>770</v>
      </c>
      <c r="AC672" s="260" t="str">
        <f>CONCATENATE( tblNapomenaBudzetKorisnik[[#This Row],[Vrsta prihoda]], "-", tblNapomenaBudzetKorisnik[[#This Row],[Šifra budžetskog korisnika]])</f>
        <v>723114-1049001</v>
      </c>
      <c r="AE672" s="260" t="s">
        <v>531</v>
      </c>
      <c r="AF672" s="260" t="s">
        <v>2649</v>
      </c>
      <c r="AG672" s="274" t="s">
        <v>2654</v>
      </c>
      <c r="AH672" s="260" t="s">
        <v>277</v>
      </c>
      <c r="AI672" s="260" t="str">
        <f>CONCATENATE(  tblNapomenaOpstinaKorisnik[[#This Row],[Šifra opštine]], "-", tblNapomenaOpstinaKorisnik[[#This Row],[Šifra budžetske organizacije]])</f>
        <v>090-1090190</v>
      </c>
    </row>
    <row r="673" spans="25:35" x14ac:dyDescent="0.2">
      <c r="Y673" s="260" t="s">
        <v>996</v>
      </c>
      <c r="Z673" s="260" t="s">
        <v>2652</v>
      </c>
      <c r="AA673" s="260" t="s">
        <v>775</v>
      </c>
      <c r="AB673" s="260" t="s">
        <v>776</v>
      </c>
      <c r="AC673" s="260" t="str">
        <f>CONCATENATE( tblNapomenaBudzetKorisnik[[#This Row],[Vrsta prihoda]], "-", tblNapomenaBudzetKorisnik[[#This Row],[Šifra budžetskog korisnika]])</f>
        <v>723114-1050001</v>
      </c>
      <c r="AE673" s="260" t="s">
        <v>531</v>
      </c>
      <c r="AF673" s="260" t="s">
        <v>2649</v>
      </c>
      <c r="AG673" s="274" t="s">
        <v>2655</v>
      </c>
      <c r="AH673" s="260" t="s">
        <v>300</v>
      </c>
      <c r="AI673" s="260" t="str">
        <f>CONCATENATE(  tblNapomenaOpstinaKorisnik[[#This Row],[Šifra opštine]], "-", tblNapomenaOpstinaKorisnik[[#This Row],[Šifra budžetske organizacije]])</f>
        <v>090-1090200</v>
      </c>
    </row>
    <row r="674" spans="25:35" x14ac:dyDescent="0.2">
      <c r="Y674" s="260" t="s">
        <v>996</v>
      </c>
      <c r="Z674" s="260" t="s">
        <v>2652</v>
      </c>
      <c r="AA674" s="260" t="s">
        <v>781</v>
      </c>
      <c r="AB674" s="260" t="s">
        <v>782</v>
      </c>
      <c r="AC674" s="260" t="str">
        <f>CONCATENATE( tblNapomenaBudzetKorisnik[[#This Row],[Vrsta prihoda]], "-", tblNapomenaBudzetKorisnik[[#This Row],[Šifra budžetskog korisnika]])</f>
        <v>723114-1051001</v>
      </c>
      <c r="AE674" s="260" t="s">
        <v>531</v>
      </c>
      <c r="AF674" s="260" t="s">
        <v>2649</v>
      </c>
      <c r="AG674" s="274" t="s">
        <v>171</v>
      </c>
      <c r="AH674" s="260" t="s">
        <v>172</v>
      </c>
      <c r="AI674" s="260" t="str">
        <f>CONCATENATE(  tblNapomenaOpstinaKorisnik[[#This Row],[Šifra opštine]], "-", tblNapomenaOpstinaKorisnik[[#This Row],[Šifra budžetske organizacije]])</f>
        <v>090-9999999</v>
      </c>
    </row>
    <row r="675" spans="25:35" x14ac:dyDescent="0.2">
      <c r="Y675" s="260" t="s">
        <v>996</v>
      </c>
      <c r="Z675" s="260" t="s">
        <v>2652</v>
      </c>
      <c r="AA675" s="260" t="s">
        <v>786</v>
      </c>
      <c r="AB675" s="260" t="s">
        <v>787</v>
      </c>
      <c r="AC675" s="260" t="str">
        <f>CONCATENATE( tblNapomenaBudzetKorisnik[[#This Row],[Vrsta prihoda]], "-", tblNapomenaBudzetKorisnik[[#This Row],[Šifra budžetskog korisnika]])</f>
        <v>723114-1052001</v>
      </c>
      <c r="AE675" s="260" t="s">
        <v>539</v>
      </c>
      <c r="AF675" s="260" t="s">
        <v>2656</v>
      </c>
      <c r="AG675" s="274" t="s">
        <v>2104</v>
      </c>
      <c r="AH675" s="260" t="s">
        <v>904</v>
      </c>
      <c r="AI675" s="260" t="str">
        <f>CONCATENATE(  tblNapomenaOpstinaKorisnik[[#This Row],[Šifra opštine]], "-", tblNapomenaOpstinaKorisnik[[#This Row],[Šifra budžetske organizacije]])</f>
        <v>091-0818061</v>
      </c>
    </row>
    <row r="676" spans="25:35" x14ac:dyDescent="0.2">
      <c r="Y676" s="260" t="s">
        <v>996</v>
      </c>
      <c r="Z676" s="260" t="s">
        <v>2652</v>
      </c>
      <c r="AA676" s="260" t="s">
        <v>791</v>
      </c>
      <c r="AB676" s="260" t="s">
        <v>792</v>
      </c>
      <c r="AC676" s="260" t="str">
        <f>CONCATENATE( tblNapomenaBudzetKorisnik[[#This Row],[Vrsta prihoda]], "-", tblNapomenaBudzetKorisnik[[#This Row],[Šifra budžetskog korisnika]])</f>
        <v>723114-1060001</v>
      </c>
      <c r="AE676" s="260" t="s">
        <v>539</v>
      </c>
      <c r="AF676" s="260" t="s">
        <v>2656</v>
      </c>
      <c r="AG676" s="274" t="s">
        <v>2657</v>
      </c>
      <c r="AH676" s="260" t="s">
        <v>176</v>
      </c>
      <c r="AI676" s="260" t="str">
        <f>CONCATENATE(  tblNapomenaOpstinaKorisnik[[#This Row],[Šifra opštine]], "-", tblNapomenaOpstinaKorisnik[[#This Row],[Šifra budžetske organizacije]])</f>
        <v>091-1091110</v>
      </c>
    </row>
    <row r="677" spans="25:35" x14ac:dyDescent="0.2">
      <c r="Y677" s="260" t="s">
        <v>996</v>
      </c>
      <c r="Z677" s="260" t="s">
        <v>2652</v>
      </c>
      <c r="AA677" s="260" t="s">
        <v>796</v>
      </c>
      <c r="AB677" s="260" t="s">
        <v>797</v>
      </c>
      <c r="AC677" s="260" t="str">
        <f>CONCATENATE( tblNapomenaBudzetKorisnik[[#This Row],[Vrsta prihoda]], "-", tblNapomenaBudzetKorisnik[[#This Row],[Šifra budžetskog korisnika]])</f>
        <v>723114-1061001</v>
      </c>
      <c r="AE677" s="260" t="s">
        <v>539</v>
      </c>
      <c r="AF677" s="260" t="s">
        <v>2656</v>
      </c>
      <c r="AG677" s="274" t="s">
        <v>2658</v>
      </c>
      <c r="AH677" s="260" t="s">
        <v>191</v>
      </c>
      <c r="AI677" s="260" t="str">
        <f>CONCATENATE(  tblNapomenaOpstinaKorisnik[[#This Row],[Šifra opštine]], "-", tblNapomenaOpstinaKorisnik[[#This Row],[Šifra budžetske organizacije]])</f>
        <v>091-1091120</v>
      </c>
    </row>
    <row r="678" spans="25:35" x14ac:dyDescent="0.2">
      <c r="Y678" s="260" t="s">
        <v>996</v>
      </c>
      <c r="Z678" s="260" t="s">
        <v>2652</v>
      </c>
      <c r="AA678" s="260" t="s">
        <v>802</v>
      </c>
      <c r="AB678" s="260" t="s">
        <v>803</v>
      </c>
      <c r="AC678" s="260" t="str">
        <f>CONCATENATE( tblNapomenaBudzetKorisnik[[#This Row],[Vrsta prihoda]], "-", tblNapomenaBudzetKorisnik[[#This Row],[Šifra budžetskog korisnika]])</f>
        <v>723114-1062001</v>
      </c>
      <c r="AE678" s="260" t="s">
        <v>539</v>
      </c>
      <c r="AF678" s="260" t="s">
        <v>2656</v>
      </c>
      <c r="AG678" s="274" t="s">
        <v>2659</v>
      </c>
      <c r="AH678" s="260" t="s">
        <v>931</v>
      </c>
      <c r="AI678" s="260" t="str">
        <f>CONCATENATE(  tblNapomenaOpstinaKorisnik[[#This Row],[Šifra opštine]], "-", tblNapomenaOpstinaKorisnik[[#This Row],[Šifra budžetske organizacije]])</f>
        <v>091-1091130</v>
      </c>
    </row>
    <row r="679" spans="25:35" x14ac:dyDescent="0.2">
      <c r="Y679" s="260" t="s">
        <v>996</v>
      </c>
      <c r="Z679" s="260" t="s">
        <v>2652</v>
      </c>
      <c r="AA679" s="260" t="s">
        <v>807</v>
      </c>
      <c r="AB679" s="260" t="s">
        <v>808</v>
      </c>
      <c r="AC679" s="260" t="str">
        <f>CONCATENATE( tblNapomenaBudzetKorisnik[[#This Row],[Vrsta prihoda]], "-", tblNapomenaBudzetKorisnik[[#This Row],[Šifra budžetskog korisnika]])</f>
        <v>723114-1063001</v>
      </c>
      <c r="AE679" s="260" t="s">
        <v>539</v>
      </c>
      <c r="AF679" s="260" t="s">
        <v>2656</v>
      </c>
      <c r="AG679" s="274" t="s">
        <v>2660</v>
      </c>
      <c r="AH679" s="260" t="s">
        <v>277</v>
      </c>
      <c r="AI679" s="260" t="str">
        <f>CONCATENATE(  tblNapomenaOpstinaKorisnik[[#This Row],[Šifra opštine]], "-", tblNapomenaOpstinaKorisnik[[#This Row],[Šifra budžetske organizacije]])</f>
        <v>091-1091190</v>
      </c>
    </row>
    <row r="680" spans="25:35" x14ac:dyDescent="0.2">
      <c r="Y680" s="260" t="s">
        <v>996</v>
      </c>
      <c r="Z680" s="260" t="s">
        <v>2652</v>
      </c>
      <c r="AA680" s="260" t="s">
        <v>812</v>
      </c>
      <c r="AB680" s="260" t="s">
        <v>813</v>
      </c>
      <c r="AC680" s="260" t="str">
        <f>CONCATENATE( tblNapomenaBudzetKorisnik[[#This Row],[Vrsta prihoda]], "-", tblNapomenaBudzetKorisnik[[#This Row],[Šifra budžetskog korisnika]])</f>
        <v>723114-1064001</v>
      </c>
      <c r="AE680" s="260" t="s">
        <v>539</v>
      </c>
      <c r="AF680" s="260" t="s">
        <v>2656</v>
      </c>
      <c r="AG680" s="274" t="s">
        <v>2661</v>
      </c>
      <c r="AH680" s="260" t="s">
        <v>300</v>
      </c>
      <c r="AI680" s="260" t="str">
        <f>CONCATENATE(  tblNapomenaOpstinaKorisnik[[#This Row],[Šifra opštine]], "-", tblNapomenaOpstinaKorisnik[[#This Row],[Šifra budžetske organizacije]])</f>
        <v>091-1091200</v>
      </c>
    </row>
    <row r="681" spans="25:35" x14ac:dyDescent="0.2">
      <c r="Y681" s="260" t="s">
        <v>996</v>
      </c>
      <c r="Z681" s="260" t="s">
        <v>2652</v>
      </c>
      <c r="AA681" s="260" t="s">
        <v>818</v>
      </c>
      <c r="AB681" s="260" t="s">
        <v>819</v>
      </c>
      <c r="AC681" s="260" t="str">
        <f>CONCATENATE( tblNapomenaBudzetKorisnik[[#This Row],[Vrsta prihoda]], "-", tblNapomenaBudzetKorisnik[[#This Row],[Šifra budžetskog korisnika]])</f>
        <v>723114-1065001</v>
      </c>
      <c r="AE681" s="260" t="s">
        <v>539</v>
      </c>
      <c r="AF681" s="260" t="s">
        <v>2656</v>
      </c>
      <c r="AG681" s="274" t="s">
        <v>2662</v>
      </c>
      <c r="AH681" s="260" t="s">
        <v>2521</v>
      </c>
      <c r="AI681" s="260" t="str">
        <f>CONCATENATE(  tblNapomenaOpstinaKorisnik[[#This Row],[Šifra opštine]], "-", tblNapomenaOpstinaKorisnik[[#This Row],[Šifra budžetske organizacije]])</f>
        <v>091-1091500</v>
      </c>
    </row>
    <row r="682" spans="25:35" x14ac:dyDescent="0.2">
      <c r="Y682" s="260" t="s">
        <v>996</v>
      </c>
      <c r="Z682" s="260" t="s">
        <v>2652</v>
      </c>
      <c r="AA682" s="260" t="s">
        <v>824</v>
      </c>
      <c r="AB682" s="260" t="s">
        <v>825</v>
      </c>
      <c r="AC682" s="260" t="str">
        <f>CONCATENATE( tblNapomenaBudzetKorisnik[[#This Row],[Vrsta prihoda]], "-", tblNapomenaBudzetKorisnik[[#This Row],[Šifra budžetskog korisnika]])</f>
        <v>723114-1066001</v>
      </c>
      <c r="AE682" s="260" t="s">
        <v>539</v>
      </c>
      <c r="AF682" s="260" t="s">
        <v>2656</v>
      </c>
      <c r="AG682" s="274" t="s">
        <v>171</v>
      </c>
      <c r="AH682" s="260" t="s">
        <v>172</v>
      </c>
      <c r="AI682" s="260" t="str">
        <f>CONCATENATE(  tblNapomenaOpstinaKorisnik[[#This Row],[Šifra opštine]], "-", tblNapomenaOpstinaKorisnik[[#This Row],[Šifra budžetske organizacije]])</f>
        <v>091-9999999</v>
      </c>
    </row>
    <row r="683" spans="25:35" x14ac:dyDescent="0.2">
      <c r="Y683" s="260" t="s">
        <v>996</v>
      </c>
      <c r="Z683" s="260" t="s">
        <v>2652</v>
      </c>
      <c r="AA683" s="260" t="s">
        <v>830</v>
      </c>
      <c r="AB683" s="260" t="s">
        <v>831</v>
      </c>
      <c r="AC683" s="260" t="str">
        <f>CONCATENATE( tblNapomenaBudzetKorisnik[[#This Row],[Vrsta prihoda]], "-", tblNapomenaBudzetKorisnik[[#This Row],[Šifra budžetskog korisnika]])</f>
        <v>723114-1067001</v>
      </c>
      <c r="AE683" s="260" t="s">
        <v>546</v>
      </c>
      <c r="AF683" s="260" t="s">
        <v>2663</v>
      </c>
      <c r="AG683" s="274" t="s">
        <v>2664</v>
      </c>
      <c r="AH683" s="260" t="s">
        <v>176</v>
      </c>
      <c r="AI683" s="260" t="str">
        <f>CONCATENATE(  tblNapomenaOpstinaKorisnik[[#This Row],[Šifra opštine]], "-", tblNapomenaOpstinaKorisnik[[#This Row],[Šifra budžetske organizacije]])</f>
        <v>093-0093110</v>
      </c>
    </row>
    <row r="684" spans="25:35" x14ac:dyDescent="0.2">
      <c r="Y684" s="260" t="s">
        <v>996</v>
      </c>
      <c r="Z684" s="260" t="s">
        <v>2652</v>
      </c>
      <c r="AA684" s="260" t="s">
        <v>836</v>
      </c>
      <c r="AB684" s="260" t="s">
        <v>837</v>
      </c>
      <c r="AC684" s="260" t="str">
        <f>CONCATENATE( tblNapomenaBudzetKorisnik[[#This Row],[Vrsta prihoda]], "-", tblNapomenaBudzetKorisnik[[#This Row],[Šifra budžetskog korisnika]])</f>
        <v>723114-1068001</v>
      </c>
      <c r="AE684" s="260" t="s">
        <v>546</v>
      </c>
      <c r="AF684" s="260" t="s">
        <v>2663</v>
      </c>
      <c r="AG684" s="274" t="s">
        <v>2665</v>
      </c>
      <c r="AH684" s="260" t="s">
        <v>191</v>
      </c>
      <c r="AI684" s="260" t="str">
        <f>CONCATENATE(  tblNapomenaOpstinaKorisnik[[#This Row],[Šifra opštine]], "-", tblNapomenaOpstinaKorisnik[[#This Row],[Šifra budžetske organizacije]])</f>
        <v>093-0093120</v>
      </c>
    </row>
    <row r="685" spans="25:35" x14ac:dyDescent="0.2">
      <c r="Y685" s="260" t="s">
        <v>996</v>
      </c>
      <c r="Z685" s="260" t="s">
        <v>2652</v>
      </c>
      <c r="AA685" s="260" t="s">
        <v>842</v>
      </c>
      <c r="AB685" s="260" t="s">
        <v>843</v>
      </c>
      <c r="AC685" s="260" t="str">
        <f>CONCATENATE( tblNapomenaBudzetKorisnik[[#This Row],[Vrsta prihoda]], "-", tblNapomenaBudzetKorisnik[[#This Row],[Šifra budžetskog korisnika]])</f>
        <v>723114-1069001</v>
      </c>
      <c r="AE685" s="260" t="s">
        <v>546</v>
      </c>
      <c r="AF685" s="260" t="s">
        <v>2663</v>
      </c>
      <c r="AG685" s="274" t="s">
        <v>2666</v>
      </c>
      <c r="AH685" s="260" t="s">
        <v>2667</v>
      </c>
      <c r="AI685" s="260" t="str">
        <f>CONCATENATE(  tblNapomenaOpstinaKorisnik[[#This Row],[Šifra opštine]], "-", tblNapomenaOpstinaKorisnik[[#This Row],[Šifra budžetske organizacije]])</f>
        <v>093-0093130</v>
      </c>
    </row>
    <row r="686" spans="25:35" x14ac:dyDescent="0.2">
      <c r="Y686" s="260" t="s">
        <v>996</v>
      </c>
      <c r="Z686" s="260" t="s">
        <v>2652</v>
      </c>
      <c r="AA686" s="260" t="s">
        <v>848</v>
      </c>
      <c r="AB686" s="260" t="s">
        <v>849</v>
      </c>
      <c r="AC686" s="260" t="str">
        <f>CONCATENATE( tblNapomenaBudzetKorisnik[[#This Row],[Vrsta prihoda]], "-", tblNapomenaBudzetKorisnik[[#This Row],[Šifra budžetskog korisnika]])</f>
        <v>723114-1070001</v>
      </c>
      <c r="AE686" s="260" t="s">
        <v>546</v>
      </c>
      <c r="AF686" s="260" t="s">
        <v>2663</v>
      </c>
      <c r="AG686" s="274" t="s">
        <v>2668</v>
      </c>
      <c r="AH686" s="260" t="s">
        <v>1841</v>
      </c>
      <c r="AI686" s="260" t="str">
        <f>CONCATENATE(  tblNapomenaOpstinaKorisnik[[#This Row],[Šifra opštine]], "-", tblNapomenaOpstinaKorisnik[[#This Row],[Šifra budžetske organizacije]])</f>
        <v>093-0093140</v>
      </c>
    </row>
    <row r="687" spans="25:35" x14ac:dyDescent="0.2">
      <c r="Y687" s="260" t="s">
        <v>996</v>
      </c>
      <c r="Z687" s="260" t="s">
        <v>2652</v>
      </c>
      <c r="AA687" s="260" t="s">
        <v>854</v>
      </c>
      <c r="AB687" s="260" t="s">
        <v>855</v>
      </c>
      <c r="AC687" s="260" t="str">
        <f>CONCATENATE( tblNapomenaBudzetKorisnik[[#This Row],[Vrsta prihoda]], "-", tblNapomenaBudzetKorisnik[[#This Row],[Šifra budžetskog korisnika]])</f>
        <v>723114-1071001</v>
      </c>
      <c r="AE687" s="260" t="s">
        <v>546</v>
      </c>
      <c r="AF687" s="260" t="s">
        <v>2663</v>
      </c>
      <c r="AG687" s="274" t="s">
        <v>2669</v>
      </c>
      <c r="AH687" s="260" t="s">
        <v>1245</v>
      </c>
      <c r="AI687" s="260" t="str">
        <f>CONCATENATE(  tblNapomenaOpstinaKorisnik[[#This Row],[Šifra opštine]], "-", tblNapomenaOpstinaKorisnik[[#This Row],[Šifra budžetske organizacije]])</f>
        <v>093-0093160</v>
      </c>
    </row>
    <row r="688" spans="25:35" x14ac:dyDescent="0.2">
      <c r="Y688" s="260" t="s">
        <v>996</v>
      </c>
      <c r="Z688" s="260" t="s">
        <v>2652</v>
      </c>
      <c r="AA688" s="260" t="s">
        <v>860</v>
      </c>
      <c r="AB688" s="260" t="s">
        <v>861</v>
      </c>
      <c r="AC688" s="260" t="str">
        <f>CONCATENATE( tblNapomenaBudzetKorisnik[[#This Row],[Vrsta prihoda]], "-", tblNapomenaBudzetKorisnik[[#This Row],[Šifra budžetskog korisnika]])</f>
        <v>723114-1072001</v>
      </c>
      <c r="AE688" s="260" t="s">
        <v>546</v>
      </c>
      <c r="AF688" s="260" t="s">
        <v>2663</v>
      </c>
      <c r="AG688" s="274" t="s">
        <v>2670</v>
      </c>
      <c r="AH688" s="260" t="s">
        <v>277</v>
      </c>
      <c r="AI688" s="260" t="str">
        <f>CONCATENATE(  tblNapomenaOpstinaKorisnik[[#This Row],[Šifra opštine]], "-", tblNapomenaOpstinaKorisnik[[#This Row],[Šifra budžetske organizacije]])</f>
        <v>093-0093190</v>
      </c>
    </row>
    <row r="689" spans="25:35" x14ac:dyDescent="0.2">
      <c r="Y689" s="260" t="s">
        <v>996</v>
      </c>
      <c r="Z689" s="260" t="s">
        <v>2652</v>
      </c>
      <c r="AA689" s="260" t="s">
        <v>866</v>
      </c>
      <c r="AB689" s="260" t="s">
        <v>867</v>
      </c>
      <c r="AC689" s="260" t="str">
        <f>CONCATENATE( tblNapomenaBudzetKorisnik[[#This Row],[Vrsta prihoda]], "-", tblNapomenaBudzetKorisnik[[#This Row],[Šifra budžetskog korisnika]])</f>
        <v>723114-1073001</v>
      </c>
      <c r="AE689" s="260" t="s">
        <v>546</v>
      </c>
      <c r="AF689" s="260" t="s">
        <v>2663</v>
      </c>
      <c r="AG689" s="274" t="s">
        <v>2671</v>
      </c>
      <c r="AH689" s="260" t="s">
        <v>1397</v>
      </c>
      <c r="AI689" s="260" t="str">
        <f>CONCATENATE(  tblNapomenaOpstinaKorisnik[[#This Row],[Šifra opštine]], "-", tblNapomenaOpstinaKorisnik[[#This Row],[Šifra budžetske organizacije]])</f>
        <v>093-0093220</v>
      </c>
    </row>
    <row r="690" spans="25:35" x14ac:dyDescent="0.2">
      <c r="Y690" s="260" t="s">
        <v>996</v>
      </c>
      <c r="Z690" s="260" t="s">
        <v>2652</v>
      </c>
      <c r="AA690" s="260" t="s">
        <v>872</v>
      </c>
      <c r="AB690" s="260" t="s">
        <v>873</v>
      </c>
      <c r="AC690" s="260" t="str">
        <f>CONCATENATE( tblNapomenaBudzetKorisnik[[#This Row],[Vrsta prihoda]], "-", tblNapomenaBudzetKorisnik[[#This Row],[Šifra budžetskog korisnika]])</f>
        <v>723114-1074001</v>
      </c>
      <c r="AE690" s="260" t="s">
        <v>546</v>
      </c>
      <c r="AF690" s="260" t="s">
        <v>2663</v>
      </c>
      <c r="AG690" s="274" t="s">
        <v>2672</v>
      </c>
      <c r="AH690" s="260" t="s">
        <v>2673</v>
      </c>
      <c r="AI690" s="260" t="str">
        <f>CONCATENATE(  tblNapomenaOpstinaKorisnik[[#This Row],[Šifra opštine]], "-", tblNapomenaOpstinaKorisnik[[#This Row],[Šifra budžetske organizacije]])</f>
        <v>093-0093300</v>
      </c>
    </row>
    <row r="691" spans="25:35" x14ac:dyDescent="0.2">
      <c r="Y691" s="260" t="s">
        <v>996</v>
      </c>
      <c r="Z691" s="260" t="s">
        <v>2652</v>
      </c>
      <c r="AA691" s="260" t="s">
        <v>878</v>
      </c>
      <c r="AB691" s="260" t="s">
        <v>879</v>
      </c>
      <c r="AC691" s="260" t="str">
        <f>CONCATENATE( tblNapomenaBudzetKorisnik[[#This Row],[Vrsta prihoda]], "-", tblNapomenaBudzetKorisnik[[#This Row],[Šifra budžetskog korisnika]])</f>
        <v>723114-1075001</v>
      </c>
      <c r="AE691" s="260" t="s">
        <v>546</v>
      </c>
      <c r="AF691" s="260" t="s">
        <v>2663</v>
      </c>
      <c r="AG691" s="274" t="s">
        <v>2674</v>
      </c>
      <c r="AH691" s="260" t="s">
        <v>333</v>
      </c>
      <c r="AI691" s="260" t="str">
        <f>CONCATENATE(  tblNapomenaOpstinaKorisnik[[#This Row],[Šifra opštine]], "-", tblNapomenaOpstinaKorisnik[[#This Row],[Šifra budžetske organizacije]])</f>
        <v>093-0093301</v>
      </c>
    </row>
    <row r="692" spans="25:35" x14ac:dyDescent="0.2">
      <c r="Y692" s="260" t="s">
        <v>996</v>
      </c>
      <c r="Z692" s="260" t="s">
        <v>2652</v>
      </c>
      <c r="AA692" s="260" t="s">
        <v>883</v>
      </c>
      <c r="AB692" s="260" t="s">
        <v>884</v>
      </c>
      <c r="AC692" s="260" t="str">
        <f>CONCATENATE( tblNapomenaBudzetKorisnik[[#This Row],[Vrsta prihoda]], "-", tblNapomenaBudzetKorisnik[[#This Row],[Šifra budžetskog korisnika]])</f>
        <v>723114-1076001</v>
      </c>
      <c r="AE692" s="260" t="s">
        <v>546</v>
      </c>
      <c r="AF692" s="260" t="s">
        <v>2663</v>
      </c>
      <c r="AG692" s="274" t="s">
        <v>2675</v>
      </c>
      <c r="AH692" s="260" t="s">
        <v>2676</v>
      </c>
      <c r="AI692" s="260" t="str">
        <f>CONCATENATE(  tblNapomenaOpstinaKorisnik[[#This Row],[Šifra opštine]], "-", tblNapomenaOpstinaKorisnik[[#This Row],[Šifra budžetske organizacije]])</f>
        <v>093-0093400</v>
      </c>
    </row>
    <row r="693" spans="25:35" x14ac:dyDescent="0.2">
      <c r="Y693" s="260" t="s">
        <v>996</v>
      </c>
      <c r="Z693" s="260" t="s">
        <v>2652</v>
      </c>
      <c r="AA693" s="260" t="s">
        <v>889</v>
      </c>
      <c r="AB693" s="260" t="s">
        <v>890</v>
      </c>
      <c r="AC693" s="260" t="str">
        <f>CONCATENATE( tblNapomenaBudzetKorisnik[[#This Row],[Vrsta prihoda]], "-", tblNapomenaBudzetKorisnik[[#This Row],[Šifra budžetskog korisnika]])</f>
        <v>723114-1077001</v>
      </c>
      <c r="AE693" s="260" t="s">
        <v>546</v>
      </c>
      <c r="AF693" s="260" t="s">
        <v>2663</v>
      </c>
      <c r="AG693" s="274" t="s">
        <v>1754</v>
      </c>
      <c r="AH693" s="260" t="s">
        <v>2677</v>
      </c>
      <c r="AI693" s="260" t="str">
        <f>CONCATENATE(  tblNapomenaOpstinaKorisnik[[#This Row],[Šifra opštine]], "-", tblNapomenaOpstinaKorisnik[[#This Row],[Šifra budžetske organizacije]])</f>
        <v>093-0815020</v>
      </c>
    </row>
    <row r="694" spans="25:35" x14ac:dyDescent="0.2">
      <c r="Y694" s="260" t="s">
        <v>996</v>
      </c>
      <c r="Z694" s="260" t="s">
        <v>2652</v>
      </c>
      <c r="AA694" s="260" t="s">
        <v>895</v>
      </c>
      <c r="AB694" s="260" t="s">
        <v>896</v>
      </c>
      <c r="AC694" s="260" t="str">
        <f>CONCATENATE( tblNapomenaBudzetKorisnik[[#This Row],[Vrsta prihoda]], "-", tblNapomenaBudzetKorisnik[[#This Row],[Šifra budžetskog korisnika]])</f>
        <v>723114-1078001</v>
      </c>
      <c r="AE694" s="260" t="s">
        <v>546</v>
      </c>
      <c r="AF694" s="260" t="s">
        <v>2663</v>
      </c>
      <c r="AG694" s="274" t="s">
        <v>1958</v>
      </c>
      <c r="AH694" s="260" t="s">
        <v>2678</v>
      </c>
      <c r="AI694" s="260" t="str">
        <f>CONCATENATE(  tblNapomenaOpstinaKorisnik[[#This Row],[Šifra opštine]], "-", tblNapomenaOpstinaKorisnik[[#This Row],[Šifra budžetske organizacije]])</f>
        <v>093-0818008</v>
      </c>
    </row>
    <row r="695" spans="25:35" x14ac:dyDescent="0.2">
      <c r="Y695" s="260" t="s">
        <v>996</v>
      </c>
      <c r="Z695" s="260" t="s">
        <v>2652</v>
      </c>
      <c r="AA695" s="260" t="s">
        <v>913</v>
      </c>
      <c r="AB695" s="260" t="s">
        <v>914</v>
      </c>
      <c r="AC695" s="260" t="str">
        <f>CONCATENATE( tblNapomenaBudzetKorisnik[[#This Row],[Vrsta prihoda]], "-", tblNapomenaBudzetKorisnik[[#This Row],[Šifra budžetskog korisnika]])</f>
        <v>723114-1086001</v>
      </c>
      <c r="AE695" s="260" t="s">
        <v>546</v>
      </c>
      <c r="AF695" s="260" t="s">
        <v>2663</v>
      </c>
      <c r="AG695" s="274" t="s">
        <v>171</v>
      </c>
      <c r="AH695" s="260" t="s">
        <v>172</v>
      </c>
      <c r="AI695" s="260" t="str">
        <f>CONCATENATE(  tblNapomenaOpstinaKorisnik[[#This Row],[Šifra opštine]], "-", tblNapomenaOpstinaKorisnik[[#This Row],[Šifra budžetske organizacije]])</f>
        <v>093-9999999</v>
      </c>
    </row>
    <row r="696" spans="25:35" x14ac:dyDescent="0.2">
      <c r="Y696" s="260" t="s">
        <v>996</v>
      </c>
      <c r="Z696" s="260" t="s">
        <v>2652</v>
      </c>
      <c r="AA696" s="260" t="s">
        <v>917</v>
      </c>
      <c r="AB696" s="260" t="s">
        <v>918</v>
      </c>
      <c r="AC696" s="260" t="str">
        <f>CONCATENATE( tblNapomenaBudzetKorisnik[[#This Row],[Vrsta prihoda]], "-", tblNapomenaBudzetKorisnik[[#This Row],[Šifra budžetskog korisnika]])</f>
        <v>723114-1087001</v>
      </c>
      <c r="AE696" s="260" t="s">
        <v>553</v>
      </c>
      <c r="AF696" s="260" t="s">
        <v>2679</v>
      </c>
      <c r="AG696" s="274" t="s">
        <v>1980</v>
      </c>
      <c r="AH696" s="260" t="s">
        <v>2680</v>
      </c>
      <c r="AI696" s="260" t="str">
        <f>CONCATENATE(  tblNapomenaOpstinaKorisnik[[#This Row],[Šifra opštine]], "-", tblNapomenaOpstinaKorisnik[[#This Row],[Šifra budžetske organizacije]])</f>
        <v>094-0818015</v>
      </c>
    </row>
    <row r="697" spans="25:35" x14ac:dyDescent="0.2">
      <c r="Y697" s="260" t="s">
        <v>996</v>
      </c>
      <c r="Z697" s="260" t="s">
        <v>2652</v>
      </c>
      <c r="AA697" s="260" t="s">
        <v>923</v>
      </c>
      <c r="AB697" s="260" t="s">
        <v>924</v>
      </c>
      <c r="AC697" s="260" t="str">
        <f>CONCATENATE( tblNapomenaBudzetKorisnik[[#This Row],[Vrsta prihoda]], "-", tblNapomenaBudzetKorisnik[[#This Row],[Šifra budžetskog korisnika]])</f>
        <v>723114-1088001</v>
      </c>
      <c r="AE697" s="260" t="s">
        <v>553</v>
      </c>
      <c r="AF697" s="260" t="s">
        <v>2679</v>
      </c>
      <c r="AG697" s="274" t="s">
        <v>2681</v>
      </c>
      <c r="AH697" s="260" t="s">
        <v>176</v>
      </c>
      <c r="AI697" s="260" t="str">
        <f>CONCATENATE(  tblNapomenaOpstinaKorisnik[[#This Row],[Šifra opštine]], "-", tblNapomenaOpstinaKorisnik[[#This Row],[Šifra budžetske organizacije]])</f>
        <v>094-1094110</v>
      </c>
    </row>
    <row r="698" spans="25:35" x14ac:dyDescent="0.2">
      <c r="Y698" s="260" t="s">
        <v>996</v>
      </c>
      <c r="Z698" s="260" t="s">
        <v>2652</v>
      </c>
      <c r="AA698" s="260" t="s">
        <v>928</v>
      </c>
      <c r="AB698" s="260" t="s">
        <v>929</v>
      </c>
      <c r="AC698" s="260" t="str">
        <f>CONCATENATE( tblNapomenaBudzetKorisnik[[#This Row],[Vrsta prihoda]], "-", tblNapomenaBudzetKorisnik[[#This Row],[Šifra budžetskog korisnika]])</f>
        <v>723114-1089001</v>
      </c>
      <c r="AE698" s="260" t="s">
        <v>553</v>
      </c>
      <c r="AF698" s="260" t="s">
        <v>2679</v>
      </c>
      <c r="AG698" s="274" t="s">
        <v>2682</v>
      </c>
      <c r="AH698" s="260" t="s">
        <v>1063</v>
      </c>
      <c r="AI698" s="260" t="str">
        <f>CONCATENATE(  tblNapomenaOpstinaKorisnik[[#This Row],[Šifra opštine]], "-", tblNapomenaOpstinaKorisnik[[#This Row],[Šifra budžetske organizacije]])</f>
        <v>094-1094120</v>
      </c>
    </row>
    <row r="699" spans="25:35" x14ac:dyDescent="0.2">
      <c r="Y699" s="260" t="s">
        <v>996</v>
      </c>
      <c r="Z699" s="260" t="s">
        <v>2652</v>
      </c>
      <c r="AA699" s="260" t="s">
        <v>901</v>
      </c>
      <c r="AB699" s="260" t="s">
        <v>902</v>
      </c>
      <c r="AC699" s="260" t="str">
        <f>CONCATENATE( tblNapomenaBudzetKorisnik[[#This Row],[Vrsta prihoda]], "-", tblNapomenaBudzetKorisnik[[#This Row],[Šifra budžetskog korisnika]])</f>
        <v>723114-1084001</v>
      </c>
      <c r="AE699" s="260" t="s">
        <v>553</v>
      </c>
      <c r="AF699" s="260" t="s">
        <v>2679</v>
      </c>
      <c r="AG699" s="274" t="s">
        <v>2683</v>
      </c>
      <c r="AH699" s="260" t="s">
        <v>2684</v>
      </c>
      <c r="AI699" s="260" t="str">
        <f>CONCATENATE(  tblNapomenaOpstinaKorisnik[[#This Row],[Šifra opštine]], "-", tblNapomenaOpstinaKorisnik[[#This Row],[Šifra budžetske organizacije]])</f>
        <v>094-1094125</v>
      </c>
    </row>
    <row r="700" spans="25:35" x14ac:dyDescent="0.2">
      <c r="Y700" s="260" t="s">
        <v>996</v>
      </c>
      <c r="Z700" s="260" t="s">
        <v>2652</v>
      </c>
      <c r="AA700" s="260" t="s">
        <v>907</v>
      </c>
      <c r="AB700" s="260" t="s">
        <v>908</v>
      </c>
      <c r="AC700" s="260" t="str">
        <f>CONCATENATE( tblNapomenaBudzetKorisnik[[#This Row],[Vrsta prihoda]], "-", tblNapomenaBudzetKorisnik[[#This Row],[Šifra budžetskog korisnika]])</f>
        <v>723114-1085001</v>
      </c>
      <c r="AE700" s="260" t="s">
        <v>553</v>
      </c>
      <c r="AF700" s="260" t="s">
        <v>2679</v>
      </c>
      <c r="AG700" s="274" t="s">
        <v>2685</v>
      </c>
      <c r="AH700" s="260" t="s">
        <v>931</v>
      </c>
      <c r="AI700" s="260" t="str">
        <f>CONCATENATE(  tblNapomenaOpstinaKorisnik[[#This Row],[Šifra opštine]], "-", tblNapomenaOpstinaKorisnik[[#This Row],[Šifra budžetske organizacije]])</f>
        <v>094-1094130</v>
      </c>
    </row>
    <row r="701" spans="25:35" x14ac:dyDescent="0.2">
      <c r="Y701" s="260" t="s">
        <v>1000</v>
      </c>
      <c r="Z701" s="260" t="s">
        <v>2686</v>
      </c>
      <c r="AA701" s="260" t="s">
        <v>1229</v>
      </c>
      <c r="AB701" s="260" t="s">
        <v>1230</v>
      </c>
      <c r="AC701" s="260" t="str">
        <f>CONCATENATE( tblNapomenaBudzetKorisnik[[#This Row],[Vrsta prihoda]], "-", tblNapomenaBudzetKorisnik[[#This Row],[Šifra budžetskog korisnika]])</f>
        <v>723115-0419002</v>
      </c>
      <c r="AE701" s="260" t="s">
        <v>553</v>
      </c>
      <c r="AF701" s="260" t="s">
        <v>2679</v>
      </c>
      <c r="AG701" s="274" t="s">
        <v>2687</v>
      </c>
      <c r="AH701" s="260" t="s">
        <v>277</v>
      </c>
      <c r="AI701" s="260" t="str">
        <f>CONCATENATE(  tblNapomenaOpstinaKorisnik[[#This Row],[Šifra opštine]], "-", tblNapomenaOpstinaKorisnik[[#This Row],[Šifra budžetske organizacije]])</f>
        <v>094-1094190</v>
      </c>
    </row>
    <row r="702" spans="25:35" x14ac:dyDescent="0.2">
      <c r="Y702" s="260" t="s">
        <v>1000</v>
      </c>
      <c r="Z702" s="260" t="s">
        <v>2686</v>
      </c>
      <c r="AA702" s="260" t="s">
        <v>1242</v>
      </c>
      <c r="AB702" s="260" t="s">
        <v>1243</v>
      </c>
      <c r="AC702" s="260" t="str">
        <f>CONCATENATE( tblNapomenaBudzetKorisnik[[#This Row],[Vrsta prihoda]], "-", tblNapomenaBudzetKorisnik[[#This Row],[Šifra budžetskog korisnika]])</f>
        <v>723115-0419006</v>
      </c>
      <c r="AE702" s="260" t="s">
        <v>553</v>
      </c>
      <c r="AF702" s="260" t="s">
        <v>2679</v>
      </c>
      <c r="AG702" s="274" t="s">
        <v>2688</v>
      </c>
      <c r="AH702" s="260" t="s">
        <v>300</v>
      </c>
      <c r="AI702" s="260" t="str">
        <f>CONCATENATE(  tblNapomenaOpstinaKorisnik[[#This Row],[Šifra opštine]], "-", tblNapomenaOpstinaKorisnik[[#This Row],[Šifra budžetske organizacije]])</f>
        <v>094-1094200</v>
      </c>
    </row>
    <row r="703" spans="25:35" x14ac:dyDescent="0.2">
      <c r="Y703" s="260" t="s">
        <v>1000</v>
      </c>
      <c r="Z703" s="260" t="s">
        <v>2686</v>
      </c>
      <c r="AA703" s="260" t="s">
        <v>1223</v>
      </c>
      <c r="AB703" s="260" t="s">
        <v>1224</v>
      </c>
      <c r="AC703" s="260" t="str">
        <f>CONCATENATE( tblNapomenaBudzetKorisnik[[#This Row],[Vrsta prihoda]], "-", tblNapomenaBudzetKorisnik[[#This Row],[Šifra budžetskog korisnika]])</f>
        <v>723115-0419000</v>
      </c>
      <c r="AE703" s="260" t="s">
        <v>553</v>
      </c>
      <c r="AF703" s="260" t="s">
        <v>2679</v>
      </c>
      <c r="AG703" s="274" t="s">
        <v>2689</v>
      </c>
      <c r="AH703" s="260" t="s">
        <v>676</v>
      </c>
      <c r="AI703" s="260" t="str">
        <f>CONCATENATE(  tblNapomenaOpstinaKorisnik[[#This Row],[Šifra opštine]], "-", tblNapomenaOpstinaKorisnik[[#This Row],[Šifra budžetske organizacije]])</f>
        <v>094-1094300</v>
      </c>
    </row>
    <row r="704" spans="25:35" x14ac:dyDescent="0.2">
      <c r="Y704" s="260" t="s">
        <v>1000</v>
      </c>
      <c r="Z704" s="260" t="s">
        <v>2686</v>
      </c>
      <c r="AA704" s="260" t="s">
        <v>1226</v>
      </c>
      <c r="AB704" s="260" t="s">
        <v>1227</v>
      </c>
      <c r="AC704" s="260" t="str">
        <f>CONCATENATE( tblNapomenaBudzetKorisnik[[#This Row],[Vrsta prihoda]], "-", tblNapomenaBudzetKorisnik[[#This Row],[Šifra budžetskog korisnika]])</f>
        <v>723115-0419001</v>
      </c>
      <c r="AE704" s="260" t="s">
        <v>553</v>
      </c>
      <c r="AF704" s="260" t="s">
        <v>2679</v>
      </c>
      <c r="AG704" s="274" t="s">
        <v>2690</v>
      </c>
      <c r="AH704" s="260" t="s">
        <v>2691</v>
      </c>
      <c r="AI704" s="260" t="str">
        <f>CONCATENATE(  tblNapomenaOpstinaKorisnik[[#This Row],[Šifra opštine]], "-", tblNapomenaOpstinaKorisnik[[#This Row],[Šifra budžetske organizacije]])</f>
        <v>094-1094400</v>
      </c>
    </row>
    <row r="705" spans="25:35" x14ac:dyDescent="0.2">
      <c r="Y705" s="260" t="s">
        <v>1000</v>
      </c>
      <c r="Z705" s="260" t="s">
        <v>2686</v>
      </c>
      <c r="AA705" s="260" t="s">
        <v>1232</v>
      </c>
      <c r="AB705" s="260" t="s">
        <v>1233</v>
      </c>
      <c r="AC705" s="260" t="str">
        <f>CONCATENATE( tblNapomenaBudzetKorisnik[[#This Row],[Vrsta prihoda]], "-", tblNapomenaBudzetKorisnik[[#This Row],[Šifra budžetskog korisnika]])</f>
        <v>723115-0419003</v>
      </c>
      <c r="AE705" s="260" t="s">
        <v>553</v>
      </c>
      <c r="AF705" s="260" t="s">
        <v>2679</v>
      </c>
      <c r="AG705" s="274" t="s">
        <v>2692</v>
      </c>
      <c r="AH705" s="260" t="s">
        <v>2615</v>
      </c>
      <c r="AI705" s="260" t="str">
        <f>CONCATENATE(  tblNapomenaOpstinaKorisnik[[#This Row],[Šifra opštine]], "-", tblNapomenaOpstinaKorisnik[[#This Row],[Šifra budžetske organizacije]])</f>
        <v>094-1094500</v>
      </c>
    </row>
    <row r="706" spans="25:35" x14ac:dyDescent="0.2">
      <c r="Y706" s="260" t="s">
        <v>1000</v>
      </c>
      <c r="Z706" s="260" t="s">
        <v>2686</v>
      </c>
      <c r="AA706" s="260" t="s">
        <v>1235</v>
      </c>
      <c r="AB706" s="260" t="s">
        <v>1236</v>
      </c>
      <c r="AC706" s="260" t="str">
        <f>CONCATENATE( tblNapomenaBudzetKorisnik[[#This Row],[Vrsta prihoda]], "-", tblNapomenaBudzetKorisnik[[#This Row],[Šifra budžetskog korisnika]])</f>
        <v>723115-0419004</v>
      </c>
      <c r="AE706" s="260" t="s">
        <v>553</v>
      </c>
      <c r="AF706" s="260" t="s">
        <v>2679</v>
      </c>
      <c r="AG706" s="274" t="s">
        <v>2693</v>
      </c>
      <c r="AH706" s="260" t="s">
        <v>2694</v>
      </c>
      <c r="AI706" s="260" t="str">
        <f>CONCATENATE(  tblNapomenaOpstinaKorisnik[[#This Row],[Šifra opštine]], "-", tblNapomenaOpstinaKorisnik[[#This Row],[Šifra budžetske organizacije]])</f>
        <v>094-1094530</v>
      </c>
    </row>
    <row r="707" spans="25:35" x14ac:dyDescent="0.2">
      <c r="Y707" s="260" t="s">
        <v>1000</v>
      </c>
      <c r="Z707" s="260" t="s">
        <v>2686</v>
      </c>
      <c r="AA707" s="260" t="s">
        <v>1238</v>
      </c>
      <c r="AB707" s="260" t="s">
        <v>1239</v>
      </c>
      <c r="AC707" s="260" t="str">
        <f>CONCATENATE( tblNapomenaBudzetKorisnik[[#This Row],[Vrsta prihoda]], "-", tblNapomenaBudzetKorisnik[[#This Row],[Šifra budžetskog korisnika]])</f>
        <v>723115-0419005</v>
      </c>
      <c r="AE707" s="260" t="s">
        <v>553</v>
      </c>
      <c r="AF707" s="260" t="s">
        <v>2679</v>
      </c>
      <c r="AG707" s="274" t="s">
        <v>171</v>
      </c>
      <c r="AH707" s="260" t="s">
        <v>172</v>
      </c>
      <c r="AI707" s="260" t="str">
        <f>CONCATENATE(  tblNapomenaOpstinaKorisnik[[#This Row],[Šifra opštine]], "-", tblNapomenaOpstinaKorisnik[[#This Row],[Šifra budžetske organizacije]])</f>
        <v>094-9999999</v>
      </c>
    </row>
    <row r="708" spans="25:35" x14ac:dyDescent="0.2">
      <c r="Y708" s="260" t="s">
        <v>1000</v>
      </c>
      <c r="Z708" s="260" t="s">
        <v>2686</v>
      </c>
      <c r="AA708" s="260" t="s">
        <v>1246</v>
      </c>
      <c r="AB708" s="260" t="s">
        <v>1247</v>
      </c>
      <c r="AC708" s="260" t="str">
        <f>CONCATENATE( tblNapomenaBudzetKorisnik[[#This Row],[Vrsta prihoda]], "-", tblNapomenaBudzetKorisnik[[#This Row],[Šifra budžetskog korisnika]])</f>
        <v>723115-0419007</v>
      </c>
      <c r="AE708" s="260" t="s">
        <v>561</v>
      </c>
      <c r="AF708" s="260" t="s">
        <v>2695</v>
      </c>
      <c r="AG708" s="274" t="s">
        <v>2696</v>
      </c>
      <c r="AH708" s="260" t="s">
        <v>176</v>
      </c>
      <c r="AI708" s="260" t="str">
        <f>CONCATENATE(  tblNapomenaOpstinaKorisnik[[#This Row],[Šifra opštine]], "-", tblNapomenaOpstinaKorisnik[[#This Row],[Šifra budžetske organizacije]])</f>
        <v>095-0095110</v>
      </c>
    </row>
    <row r="709" spans="25:35" x14ac:dyDescent="0.2">
      <c r="Y709" s="260" t="s">
        <v>1000</v>
      </c>
      <c r="Z709" s="260" t="s">
        <v>2686</v>
      </c>
      <c r="AA709" s="260" t="s">
        <v>1252</v>
      </c>
      <c r="AB709" s="260" t="s">
        <v>1253</v>
      </c>
      <c r="AC709" s="260" t="str">
        <f>CONCATENATE( tblNapomenaBudzetKorisnik[[#This Row],[Vrsta prihoda]], "-", tblNapomenaBudzetKorisnik[[#This Row],[Šifra budžetskog korisnika]])</f>
        <v>723115-1047001</v>
      </c>
      <c r="AE709" s="260" t="s">
        <v>561</v>
      </c>
      <c r="AF709" s="260" t="s">
        <v>2695</v>
      </c>
      <c r="AG709" s="274" t="s">
        <v>2697</v>
      </c>
      <c r="AH709" s="260" t="s">
        <v>191</v>
      </c>
      <c r="AI709" s="260" t="str">
        <f>CONCATENATE(  tblNapomenaOpstinaKorisnik[[#This Row],[Šifra opštine]], "-", tblNapomenaOpstinaKorisnik[[#This Row],[Šifra budžetske organizacije]])</f>
        <v>095-0095120</v>
      </c>
    </row>
    <row r="710" spans="25:35" x14ac:dyDescent="0.2">
      <c r="Y710" s="260" t="s">
        <v>1000</v>
      </c>
      <c r="Z710" s="260" t="s">
        <v>2686</v>
      </c>
      <c r="AA710" s="260" t="s">
        <v>1995</v>
      </c>
      <c r="AB710" s="260" t="s">
        <v>1996</v>
      </c>
      <c r="AC710" s="260" t="str">
        <f>CONCATENATE( tblNapomenaBudzetKorisnik[[#This Row],[Vrsta prihoda]], "-", tblNapomenaBudzetKorisnik[[#This Row],[Šifra budžetskog korisnika]])</f>
        <v>723115-0501001</v>
      </c>
      <c r="AE710" s="260" t="s">
        <v>561</v>
      </c>
      <c r="AF710" s="260" t="s">
        <v>2695</v>
      </c>
      <c r="AG710" s="274" t="s">
        <v>2698</v>
      </c>
      <c r="AH710" s="260" t="s">
        <v>747</v>
      </c>
      <c r="AI710" s="260" t="str">
        <f>CONCATENATE(  tblNapomenaOpstinaKorisnik[[#This Row],[Šifra opštine]], "-", tblNapomenaOpstinaKorisnik[[#This Row],[Šifra budžetske organizacije]])</f>
        <v>095-0095125</v>
      </c>
    </row>
    <row r="711" spans="25:35" x14ac:dyDescent="0.2">
      <c r="Y711" s="260" t="s">
        <v>1000</v>
      </c>
      <c r="Z711" s="260" t="s">
        <v>2686</v>
      </c>
      <c r="AA711" s="260" t="s">
        <v>1271</v>
      </c>
      <c r="AB711" s="260" t="s">
        <v>1272</v>
      </c>
      <c r="AC711" s="260" t="str">
        <f>CONCATENATE( tblNapomenaBudzetKorisnik[[#This Row],[Vrsta prihoda]], "-", tblNapomenaBudzetKorisnik[[#This Row],[Šifra budžetskog korisnika]])</f>
        <v>723115-0101001</v>
      </c>
      <c r="AE711" s="260" t="s">
        <v>561</v>
      </c>
      <c r="AF711" s="260" t="s">
        <v>2695</v>
      </c>
      <c r="AG711" s="274" t="s">
        <v>2699</v>
      </c>
      <c r="AH711" s="260" t="s">
        <v>222</v>
      </c>
      <c r="AI711" s="260" t="str">
        <f>CONCATENATE(  tblNapomenaOpstinaKorisnik[[#This Row],[Šifra opštine]], "-", tblNapomenaOpstinaKorisnik[[#This Row],[Šifra budžetske organizacije]])</f>
        <v>095-0095130</v>
      </c>
    </row>
    <row r="712" spans="25:35" x14ac:dyDescent="0.2">
      <c r="Y712" s="260" t="s">
        <v>1000</v>
      </c>
      <c r="Z712" s="260" t="s">
        <v>2686</v>
      </c>
      <c r="AA712" s="260" t="s">
        <v>1275</v>
      </c>
      <c r="AB712" s="260" t="s">
        <v>1276</v>
      </c>
      <c r="AC712" s="260" t="str">
        <f>CONCATENATE( tblNapomenaBudzetKorisnik[[#This Row],[Vrsta prihoda]], "-", tblNapomenaBudzetKorisnik[[#This Row],[Šifra budžetskog korisnika]])</f>
        <v>723115-0202001</v>
      </c>
      <c r="AE712" s="260" t="s">
        <v>561</v>
      </c>
      <c r="AF712" s="260" t="s">
        <v>2695</v>
      </c>
      <c r="AG712" s="274" t="s">
        <v>2700</v>
      </c>
      <c r="AH712" s="260" t="s">
        <v>238</v>
      </c>
      <c r="AI712" s="260" t="str">
        <f>CONCATENATE(  tblNapomenaOpstinaKorisnik[[#This Row],[Šifra opštine]], "-", tblNapomenaOpstinaKorisnik[[#This Row],[Šifra budžetske organizacije]])</f>
        <v>095-0095140</v>
      </c>
    </row>
    <row r="713" spans="25:35" x14ac:dyDescent="0.2">
      <c r="Y713" s="260" t="s">
        <v>1000</v>
      </c>
      <c r="Z713" s="260" t="s">
        <v>2686</v>
      </c>
      <c r="AA713" s="260" t="s">
        <v>1279</v>
      </c>
      <c r="AB713" s="260" t="s">
        <v>1280</v>
      </c>
      <c r="AC713" s="260" t="str">
        <f>CONCATENATE( tblNapomenaBudzetKorisnik[[#This Row],[Vrsta prihoda]], "-", tblNapomenaBudzetKorisnik[[#This Row],[Šifra budžetskog korisnika]])</f>
        <v>723115-0204001</v>
      </c>
      <c r="AE713" s="260" t="s">
        <v>561</v>
      </c>
      <c r="AF713" s="260" t="s">
        <v>2695</v>
      </c>
      <c r="AG713" s="274" t="s">
        <v>2701</v>
      </c>
      <c r="AH713" s="260" t="s">
        <v>253</v>
      </c>
      <c r="AI713" s="260" t="str">
        <f>CONCATENATE(  tblNapomenaOpstinaKorisnik[[#This Row],[Šifra opštine]], "-", tblNapomenaOpstinaKorisnik[[#This Row],[Šifra budžetske organizacije]])</f>
        <v>095-0095150</v>
      </c>
    </row>
    <row r="714" spans="25:35" x14ac:dyDescent="0.2">
      <c r="Y714" s="260" t="s">
        <v>1000</v>
      </c>
      <c r="Z714" s="260" t="s">
        <v>2686</v>
      </c>
      <c r="AA714" s="260" t="s">
        <v>1301</v>
      </c>
      <c r="AB714" s="260" t="s">
        <v>1302</v>
      </c>
      <c r="AC714" s="260" t="str">
        <f>CONCATENATE( tblNapomenaBudzetKorisnik[[#This Row],[Vrsta prihoda]], "-", tblNapomenaBudzetKorisnik[[#This Row],[Šifra budžetskog korisnika]])</f>
        <v>723115-0304001</v>
      </c>
      <c r="AE714" s="260" t="s">
        <v>561</v>
      </c>
      <c r="AF714" s="260" t="s">
        <v>2695</v>
      </c>
      <c r="AG714" s="274" t="s">
        <v>2702</v>
      </c>
      <c r="AH714" s="260" t="s">
        <v>2703</v>
      </c>
      <c r="AI714" s="260" t="str">
        <f>CONCATENATE(  tblNapomenaOpstinaKorisnik[[#This Row],[Šifra opštine]], "-", tblNapomenaOpstinaKorisnik[[#This Row],[Šifra budžetske organizacije]])</f>
        <v>095-0095160</v>
      </c>
    </row>
    <row r="715" spans="25:35" x14ac:dyDescent="0.2">
      <c r="Y715" s="260" t="s">
        <v>1000</v>
      </c>
      <c r="Z715" s="260" t="s">
        <v>2686</v>
      </c>
      <c r="AA715" s="260" t="s">
        <v>1304</v>
      </c>
      <c r="AB715" s="260" t="s">
        <v>1305</v>
      </c>
      <c r="AC715" s="260" t="str">
        <f>CONCATENATE( tblNapomenaBudzetKorisnik[[#This Row],[Vrsta prihoda]], "-", tblNapomenaBudzetKorisnik[[#This Row],[Šifra budžetskog korisnika]])</f>
        <v>723115-0405001</v>
      </c>
      <c r="AE715" s="260" t="s">
        <v>561</v>
      </c>
      <c r="AF715" s="260" t="s">
        <v>2695</v>
      </c>
      <c r="AG715" s="274" t="s">
        <v>2704</v>
      </c>
      <c r="AH715" s="260" t="s">
        <v>1007</v>
      </c>
      <c r="AI715" s="260" t="str">
        <f>CONCATENATE(  tblNapomenaOpstinaKorisnik[[#This Row],[Šifra opštine]], "-", tblNapomenaOpstinaKorisnik[[#This Row],[Šifra budžetske organizacije]])</f>
        <v>095-0095170</v>
      </c>
    </row>
    <row r="716" spans="25:35" x14ac:dyDescent="0.2">
      <c r="Y716" s="260" t="s">
        <v>1000</v>
      </c>
      <c r="Z716" s="260" t="s">
        <v>2686</v>
      </c>
      <c r="AA716" s="260" t="s">
        <v>1307</v>
      </c>
      <c r="AB716" s="260" t="s">
        <v>1308</v>
      </c>
      <c r="AC716" s="260" t="str">
        <f>CONCATENATE( tblNapomenaBudzetKorisnik[[#This Row],[Vrsta prihoda]], "-", tblNapomenaBudzetKorisnik[[#This Row],[Šifra budžetskog korisnika]])</f>
        <v>723115-0407001</v>
      </c>
      <c r="AE716" s="260" t="s">
        <v>561</v>
      </c>
      <c r="AF716" s="260" t="s">
        <v>2695</v>
      </c>
      <c r="AG716" s="274" t="s">
        <v>2705</v>
      </c>
      <c r="AH716" s="260" t="s">
        <v>277</v>
      </c>
      <c r="AI716" s="260" t="str">
        <f>CONCATENATE(  tblNapomenaOpstinaKorisnik[[#This Row],[Šifra opštine]], "-", tblNapomenaOpstinaKorisnik[[#This Row],[Šifra budžetske organizacije]])</f>
        <v>095-0095190</v>
      </c>
    </row>
    <row r="717" spans="25:35" x14ac:dyDescent="0.2">
      <c r="Y717" s="260" t="s">
        <v>1000</v>
      </c>
      <c r="Z717" s="260" t="s">
        <v>2686</v>
      </c>
      <c r="AA717" s="260" t="s">
        <v>1311</v>
      </c>
      <c r="AB717" s="260" t="s">
        <v>1312</v>
      </c>
      <c r="AC717" s="260" t="str">
        <f>CONCATENATE( tblNapomenaBudzetKorisnik[[#This Row],[Vrsta prihoda]], "-", tblNapomenaBudzetKorisnik[[#This Row],[Šifra budžetskog korisnika]])</f>
        <v>723115-0411001</v>
      </c>
      <c r="AE717" s="260" t="s">
        <v>561</v>
      </c>
      <c r="AF717" s="260" t="s">
        <v>2695</v>
      </c>
      <c r="AG717" s="274" t="s">
        <v>2706</v>
      </c>
      <c r="AH717" s="260" t="s">
        <v>300</v>
      </c>
      <c r="AI717" s="260" t="str">
        <f>CONCATENATE(  tblNapomenaOpstinaKorisnik[[#This Row],[Šifra opštine]], "-", tblNapomenaOpstinaKorisnik[[#This Row],[Šifra budžetske organizacije]])</f>
        <v>095-0095200</v>
      </c>
    </row>
    <row r="718" spans="25:35" x14ac:dyDescent="0.2">
      <c r="Y718" s="260" t="s">
        <v>1000</v>
      </c>
      <c r="Z718" s="260" t="s">
        <v>2686</v>
      </c>
      <c r="AA718" s="260" t="s">
        <v>1314</v>
      </c>
      <c r="AB718" s="260" t="s">
        <v>1315</v>
      </c>
      <c r="AC718" s="260" t="str">
        <f>CONCATENATE( tblNapomenaBudzetKorisnik[[#This Row],[Vrsta prihoda]], "-", tblNapomenaBudzetKorisnik[[#This Row],[Šifra budžetskog korisnika]])</f>
        <v>723115-0413001</v>
      </c>
      <c r="AE718" s="260" t="s">
        <v>561</v>
      </c>
      <c r="AF718" s="260" t="s">
        <v>2695</v>
      </c>
      <c r="AG718" s="274" t="s">
        <v>2707</v>
      </c>
      <c r="AH718" s="260" t="s">
        <v>654</v>
      </c>
      <c r="AI718" s="260" t="str">
        <f>CONCATENATE(  tblNapomenaOpstinaKorisnik[[#This Row],[Šifra opštine]], "-", tblNapomenaOpstinaKorisnik[[#This Row],[Šifra budžetske organizacije]])</f>
        <v>095-0095220</v>
      </c>
    </row>
    <row r="719" spans="25:35" x14ac:dyDescent="0.2">
      <c r="Y719" s="260" t="s">
        <v>1000</v>
      </c>
      <c r="Z719" s="260" t="s">
        <v>2686</v>
      </c>
      <c r="AA719" s="260" t="s">
        <v>1318</v>
      </c>
      <c r="AB719" s="260" t="s">
        <v>1319</v>
      </c>
      <c r="AC719" s="260" t="str">
        <f>CONCATENATE( tblNapomenaBudzetKorisnik[[#This Row],[Vrsta prihoda]], "-", tblNapomenaBudzetKorisnik[[#This Row],[Šifra budžetskog korisnika]])</f>
        <v>723115-0414001</v>
      </c>
      <c r="AE719" s="260" t="s">
        <v>561</v>
      </c>
      <c r="AF719" s="260" t="s">
        <v>2695</v>
      </c>
      <c r="AG719" s="274" t="s">
        <v>2708</v>
      </c>
      <c r="AH719" s="260" t="s">
        <v>2709</v>
      </c>
      <c r="AI719" s="260" t="str">
        <f>CONCATENATE(  tblNapomenaOpstinaKorisnik[[#This Row],[Šifra opštine]], "-", tblNapomenaOpstinaKorisnik[[#This Row],[Šifra budžetske organizacije]])</f>
        <v>095-0095240</v>
      </c>
    </row>
    <row r="720" spans="25:35" x14ac:dyDescent="0.2">
      <c r="Y720" s="260" t="s">
        <v>1000</v>
      </c>
      <c r="Z720" s="260" t="s">
        <v>2686</v>
      </c>
      <c r="AA720" s="260" t="s">
        <v>1322</v>
      </c>
      <c r="AB720" s="260" t="s">
        <v>1323</v>
      </c>
      <c r="AC720" s="260" t="str">
        <f>CONCATENATE( tblNapomenaBudzetKorisnik[[#This Row],[Vrsta prihoda]], "-", tblNapomenaBudzetKorisnik[[#This Row],[Šifra budžetskog korisnika]])</f>
        <v>723115-0416001</v>
      </c>
      <c r="AE720" s="260" t="s">
        <v>561</v>
      </c>
      <c r="AF720" s="260" t="s">
        <v>2695</v>
      </c>
      <c r="AG720" s="274" t="s">
        <v>2710</v>
      </c>
      <c r="AH720" s="260" t="s">
        <v>2711</v>
      </c>
      <c r="AI720" s="260" t="str">
        <f>CONCATENATE(  tblNapomenaOpstinaKorisnik[[#This Row],[Šifra opštine]], "-", tblNapomenaOpstinaKorisnik[[#This Row],[Šifra budžetske organizacije]])</f>
        <v>095-0095300</v>
      </c>
    </row>
    <row r="721" spans="25:35" x14ac:dyDescent="0.2">
      <c r="Y721" s="260" t="s">
        <v>1000</v>
      </c>
      <c r="Z721" s="260" t="s">
        <v>2686</v>
      </c>
      <c r="AA721" s="260" t="s">
        <v>1326</v>
      </c>
      <c r="AB721" s="260" t="s">
        <v>1327</v>
      </c>
      <c r="AC721" s="260" t="str">
        <f>CONCATENATE( tblNapomenaBudzetKorisnik[[#This Row],[Vrsta prihoda]], "-", tblNapomenaBudzetKorisnik[[#This Row],[Šifra budžetskog korisnika]])</f>
        <v>723115-0417001</v>
      </c>
      <c r="AE721" s="260" t="s">
        <v>561</v>
      </c>
      <c r="AF721" s="260" t="s">
        <v>2695</v>
      </c>
      <c r="AG721" s="274" t="s">
        <v>2712</v>
      </c>
      <c r="AH721" s="260" t="s">
        <v>2713</v>
      </c>
      <c r="AI721" s="260" t="str">
        <f>CONCATENATE(  tblNapomenaOpstinaKorisnik[[#This Row],[Šifra opštine]], "-", tblNapomenaOpstinaKorisnik[[#This Row],[Šifra budžetske organizacije]])</f>
        <v>095-0095400</v>
      </c>
    </row>
    <row r="722" spans="25:35" x14ac:dyDescent="0.2">
      <c r="Y722" s="260" t="s">
        <v>1000</v>
      </c>
      <c r="Z722" s="260" t="s">
        <v>2686</v>
      </c>
      <c r="AA722" s="260" t="s">
        <v>1330</v>
      </c>
      <c r="AB722" s="260" t="s">
        <v>1331</v>
      </c>
      <c r="AC722" s="260" t="str">
        <f>CONCATENATE( tblNapomenaBudzetKorisnik[[#This Row],[Vrsta prihoda]], "-", tblNapomenaBudzetKorisnik[[#This Row],[Šifra budžetskog korisnika]])</f>
        <v>723115-0712100</v>
      </c>
      <c r="AE722" s="260" t="s">
        <v>561</v>
      </c>
      <c r="AF722" s="260" t="s">
        <v>2695</v>
      </c>
      <c r="AG722" s="274" t="s">
        <v>2714</v>
      </c>
      <c r="AH722" s="260" t="s">
        <v>2715</v>
      </c>
      <c r="AI722" s="260" t="str">
        <f>CONCATENATE(  tblNapomenaOpstinaKorisnik[[#This Row],[Šifra opštine]], "-", tblNapomenaOpstinaKorisnik[[#This Row],[Šifra budžetske organizacije]])</f>
        <v>095-0095600</v>
      </c>
    </row>
    <row r="723" spans="25:35" x14ac:dyDescent="0.2">
      <c r="Y723" s="260" t="s">
        <v>1000</v>
      </c>
      <c r="Z723" s="260" t="s">
        <v>2686</v>
      </c>
      <c r="AA723" s="260" t="s">
        <v>1332</v>
      </c>
      <c r="AB723" s="260" t="s">
        <v>1333</v>
      </c>
      <c r="AC723" s="260" t="str">
        <f>CONCATENATE( tblNapomenaBudzetKorisnik[[#This Row],[Vrsta prihoda]], "-", tblNapomenaBudzetKorisnik[[#This Row],[Šifra budžetskog korisnika]])</f>
        <v>723115-0712101</v>
      </c>
      <c r="AE723" s="260" t="s">
        <v>561</v>
      </c>
      <c r="AF723" s="260" t="s">
        <v>2695</v>
      </c>
      <c r="AG723" s="274" t="s">
        <v>2716</v>
      </c>
      <c r="AH723" s="260" t="s">
        <v>2717</v>
      </c>
      <c r="AI723" s="260" t="str">
        <f>CONCATENATE(  tblNapomenaOpstinaKorisnik[[#This Row],[Šifra opštine]], "-", tblNapomenaOpstinaKorisnik[[#This Row],[Šifra budžetske organizacije]])</f>
        <v>095-0095910</v>
      </c>
    </row>
    <row r="724" spans="25:35" x14ac:dyDescent="0.2">
      <c r="Y724" s="260" t="s">
        <v>1000</v>
      </c>
      <c r="Z724" s="260" t="s">
        <v>2686</v>
      </c>
      <c r="AA724" s="260" t="s">
        <v>1336</v>
      </c>
      <c r="AB724" s="260" t="s">
        <v>1337</v>
      </c>
      <c r="AC724" s="260" t="str">
        <f>CONCATENATE( tblNapomenaBudzetKorisnik[[#This Row],[Vrsta prihoda]], "-", tblNapomenaBudzetKorisnik[[#This Row],[Šifra budžetskog korisnika]])</f>
        <v>723115-0712102</v>
      </c>
      <c r="AE724" s="260" t="s">
        <v>561</v>
      </c>
      <c r="AF724" s="260" t="s">
        <v>2695</v>
      </c>
      <c r="AG724" s="274" t="s">
        <v>1772</v>
      </c>
      <c r="AH724" s="260" t="s">
        <v>2718</v>
      </c>
      <c r="AI724" s="260" t="str">
        <f>CONCATENATE(  tblNapomenaOpstinaKorisnik[[#This Row],[Šifra opštine]], "-", tblNapomenaOpstinaKorisnik[[#This Row],[Šifra budžetske organizacije]])</f>
        <v>095-0815025</v>
      </c>
    </row>
    <row r="725" spans="25:35" x14ac:dyDescent="0.2">
      <c r="Y725" s="260" t="s">
        <v>1000</v>
      </c>
      <c r="Z725" s="260" t="s">
        <v>2686</v>
      </c>
      <c r="AA725" s="260" t="s">
        <v>1339</v>
      </c>
      <c r="AB725" s="260" t="s">
        <v>1340</v>
      </c>
      <c r="AC725" s="260" t="str">
        <f>CONCATENATE( tblNapomenaBudzetKorisnik[[#This Row],[Vrsta prihoda]], "-", tblNapomenaBudzetKorisnik[[#This Row],[Šifra budžetskog korisnika]])</f>
        <v>723115-0712103</v>
      </c>
      <c r="AE725" s="260" t="s">
        <v>561</v>
      </c>
      <c r="AF725" s="260" t="s">
        <v>2695</v>
      </c>
      <c r="AG725" s="274" t="s">
        <v>2415</v>
      </c>
      <c r="AH725" s="260" t="s">
        <v>2416</v>
      </c>
      <c r="AI725" s="260" t="str">
        <f>CONCATENATE(  tblNapomenaOpstinaKorisnik[[#This Row],[Šifra opštine]], "-", tblNapomenaOpstinaKorisnik[[#This Row],[Šifra budžetske organizacije]])</f>
        <v>095-0818066</v>
      </c>
    </row>
    <row r="726" spans="25:35" x14ac:dyDescent="0.2">
      <c r="Y726" s="260" t="s">
        <v>1000</v>
      </c>
      <c r="Z726" s="260" t="s">
        <v>2686</v>
      </c>
      <c r="AA726" s="260" t="s">
        <v>1342</v>
      </c>
      <c r="AB726" s="260" t="s">
        <v>1343</v>
      </c>
      <c r="AC726" s="260" t="str">
        <f>CONCATENATE( tblNapomenaBudzetKorisnik[[#This Row],[Vrsta prihoda]], "-", tblNapomenaBudzetKorisnik[[#This Row],[Šifra budžetskog korisnika]])</f>
        <v>723115-0712104</v>
      </c>
      <c r="AE726" s="260" t="s">
        <v>561</v>
      </c>
      <c r="AF726" s="260" t="s">
        <v>2695</v>
      </c>
      <c r="AG726" s="274" t="s">
        <v>171</v>
      </c>
      <c r="AH726" s="260" t="s">
        <v>172</v>
      </c>
      <c r="AI726" s="260" t="str">
        <f>CONCATENATE(  tblNapomenaOpstinaKorisnik[[#This Row],[Šifra opštine]], "-", tblNapomenaOpstinaKorisnik[[#This Row],[Šifra budžetske organizacije]])</f>
        <v>095-9999999</v>
      </c>
    </row>
    <row r="727" spans="25:35" x14ac:dyDescent="0.2">
      <c r="Y727" s="260" t="s">
        <v>1000</v>
      </c>
      <c r="Z727" s="260" t="s">
        <v>2686</v>
      </c>
      <c r="AA727" s="260" t="s">
        <v>1346</v>
      </c>
      <c r="AB727" s="260" t="s">
        <v>1347</v>
      </c>
      <c r="AC727" s="260" t="str">
        <f>CONCATENATE( tblNapomenaBudzetKorisnik[[#This Row],[Vrsta prihoda]], "-", tblNapomenaBudzetKorisnik[[#This Row],[Šifra budžetskog korisnika]])</f>
        <v>723115-0712107</v>
      </c>
      <c r="AE727" s="260" t="s">
        <v>568</v>
      </c>
      <c r="AF727" s="260" t="s">
        <v>2719</v>
      </c>
      <c r="AG727" s="274" t="s">
        <v>2720</v>
      </c>
      <c r="AH727" s="260" t="s">
        <v>176</v>
      </c>
      <c r="AI727" s="260" t="str">
        <f>CONCATENATE(  tblNapomenaOpstinaKorisnik[[#This Row],[Šifra opštine]], "-", tblNapomenaOpstinaKorisnik[[#This Row],[Šifra budžetske organizacije]])</f>
        <v>097-0097110</v>
      </c>
    </row>
    <row r="728" spans="25:35" x14ac:dyDescent="0.2">
      <c r="Y728" s="260" t="s">
        <v>1000</v>
      </c>
      <c r="Z728" s="260" t="s">
        <v>2686</v>
      </c>
      <c r="AA728" s="260" t="s">
        <v>1349</v>
      </c>
      <c r="AB728" s="260" t="s">
        <v>1350</v>
      </c>
      <c r="AC728" s="260" t="str">
        <f>CONCATENATE( tblNapomenaBudzetKorisnik[[#This Row],[Vrsta prihoda]], "-", tblNapomenaBudzetKorisnik[[#This Row],[Šifra budžetskog korisnika]])</f>
        <v>723115-0712108</v>
      </c>
      <c r="AE728" s="260" t="s">
        <v>568</v>
      </c>
      <c r="AF728" s="260" t="s">
        <v>2719</v>
      </c>
      <c r="AG728" s="274" t="s">
        <v>2721</v>
      </c>
      <c r="AH728" s="260" t="s">
        <v>2722</v>
      </c>
      <c r="AI728" s="260" t="str">
        <f>CONCATENATE(  tblNapomenaOpstinaKorisnik[[#This Row],[Šifra opštine]], "-", tblNapomenaOpstinaKorisnik[[#This Row],[Šifra budžetske organizacije]])</f>
        <v>097-0097111</v>
      </c>
    </row>
    <row r="729" spans="25:35" x14ac:dyDescent="0.2">
      <c r="Y729" s="260" t="s">
        <v>1000</v>
      </c>
      <c r="Z729" s="260" t="s">
        <v>2686</v>
      </c>
      <c r="AA729" s="260" t="s">
        <v>1353</v>
      </c>
      <c r="AB729" s="260" t="s">
        <v>1354</v>
      </c>
      <c r="AC729" s="260" t="str">
        <f>CONCATENATE( tblNapomenaBudzetKorisnik[[#This Row],[Vrsta prihoda]], "-", tblNapomenaBudzetKorisnik[[#This Row],[Šifra budžetskog korisnika]])</f>
        <v>723115-0712109</v>
      </c>
      <c r="AE729" s="260" t="s">
        <v>568</v>
      </c>
      <c r="AF729" s="260" t="s">
        <v>2719</v>
      </c>
      <c r="AG729" s="274" t="s">
        <v>2723</v>
      </c>
      <c r="AH729" s="260" t="s">
        <v>191</v>
      </c>
      <c r="AI729" s="260" t="str">
        <f>CONCATENATE(  tblNapomenaOpstinaKorisnik[[#This Row],[Šifra opštine]], "-", tblNapomenaOpstinaKorisnik[[#This Row],[Šifra budžetske organizacije]])</f>
        <v>097-0097120</v>
      </c>
    </row>
    <row r="730" spans="25:35" x14ac:dyDescent="0.2">
      <c r="Y730" s="260" t="s">
        <v>1000</v>
      </c>
      <c r="Z730" s="260" t="s">
        <v>2686</v>
      </c>
      <c r="AA730" s="260" t="s">
        <v>1357</v>
      </c>
      <c r="AB730" s="260" t="s">
        <v>1358</v>
      </c>
      <c r="AC730" s="260" t="str">
        <f>CONCATENATE( tblNapomenaBudzetKorisnik[[#This Row],[Vrsta prihoda]], "-", tblNapomenaBudzetKorisnik[[#This Row],[Šifra budžetskog korisnika]])</f>
        <v>723115-0712110</v>
      </c>
      <c r="AE730" s="260" t="s">
        <v>568</v>
      </c>
      <c r="AF730" s="260" t="s">
        <v>2719</v>
      </c>
      <c r="AG730" s="274" t="s">
        <v>2724</v>
      </c>
      <c r="AH730" s="260" t="s">
        <v>2725</v>
      </c>
      <c r="AI730" s="260" t="str">
        <f>CONCATENATE(  tblNapomenaOpstinaKorisnik[[#This Row],[Šifra opštine]], "-", tblNapomenaOpstinaKorisnik[[#This Row],[Šifra budžetske organizacije]])</f>
        <v>097-0097121</v>
      </c>
    </row>
    <row r="731" spans="25:35" x14ac:dyDescent="0.2">
      <c r="Y731" s="260" t="s">
        <v>1000</v>
      </c>
      <c r="Z731" s="260" t="s">
        <v>2686</v>
      </c>
      <c r="AA731" s="260" t="s">
        <v>1361</v>
      </c>
      <c r="AB731" s="260" t="s">
        <v>1362</v>
      </c>
      <c r="AC731" s="260" t="str">
        <f>CONCATENATE( tblNapomenaBudzetKorisnik[[#This Row],[Vrsta prihoda]], "-", tblNapomenaBudzetKorisnik[[#This Row],[Šifra budžetskog korisnika]])</f>
        <v>723115-0712200</v>
      </c>
      <c r="AE731" s="260" t="s">
        <v>568</v>
      </c>
      <c r="AF731" s="260" t="s">
        <v>2719</v>
      </c>
      <c r="AG731" s="274" t="s">
        <v>2726</v>
      </c>
      <c r="AH731" s="260" t="s">
        <v>2727</v>
      </c>
      <c r="AI731" s="260" t="str">
        <f>CONCATENATE(  tblNapomenaOpstinaKorisnik[[#This Row],[Šifra opštine]], "-", tblNapomenaOpstinaKorisnik[[#This Row],[Šifra budžetske organizacije]])</f>
        <v>097-0097125</v>
      </c>
    </row>
    <row r="732" spans="25:35" x14ac:dyDescent="0.2">
      <c r="Y732" s="260" t="s">
        <v>1000</v>
      </c>
      <c r="Z732" s="260" t="s">
        <v>2686</v>
      </c>
      <c r="AA732" s="260" t="s">
        <v>1365</v>
      </c>
      <c r="AB732" s="260" t="s">
        <v>1366</v>
      </c>
      <c r="AC732" s="260" t="str">
        <f>CONCATENATE( tblNapomenaBudzetKorisnik[[#This Row],[Vrsta prihoda]], "-", tblNapomenaBudzetKorisnik[[#This Row],[Šifra budžetskog korisnika]])</f>
        <v>723115-0712201</v>
      </c>
      <c r="AE732" s="260" t="s">
        <v>568</v>
      </c>
      <c r="AF732" s="260" t="s">
        <v>2719</v>
      </c>
      <c r="AG732" s="274" t="s">
        <v>2728</v>
      </c>
      <c r="AH732" s="260" t="s">
        <v>222</v>
      </c>
      <c r="AI732" s="260" t="str">
        <f>CONCATENATE(  tblNapomenaOpstinaKorisnik[[#This Row],[Šifra opštine]], "-", tblNapomenaOpstinaKorisnik[[#This Row],[Šifra budžetske organizacije]])</f>
        <v>097-0097130</v>
      </c>
    </row>
    <row r="733" spans="25:35" x14ac:dyDescent="0.2">
      <c r="Y733" s="260" t="s">
        <v>1000</v>
      </c>
      <c r="Z733" s="260" t="s">
        <v>2686</v>
      </c>
      <c r="AA733" s="260" t="s">
        <v>1367</v>
      </c>
      <c r="AB733" s="260" t="s">
        <v>1368</v>
      </c>
      <c r="AC733" s="260" t="str">
        <f>CONCATENATE( tblNapomenaBudzetKorisnik[[#This Row],[Vrsta prihoda]], "-", tblNapomenaBudzetKorisnik[[#This Row],[Šifra budžetskog korisnika]])</f>
        <v>723115-0712203</v>
      </c>
      <c r="AE733" s="260" t="s">
        <v>568</v>
      </c>
      <c r="AF733" s="260" t="s">
        <v>2719</v>
      </c>
      <c r="AG733" s="274" t="s">
        <v>2729</v>
      </c>
      <c r="AH733" s="260" t="s">
        <v>238</v>
      </c>
      <c r="AI733" s="260" t="str">
        <f>CONCATENATE(  tblNapomenaOpstinaKorisnik[[#This Row],[Šifra opštine]], "-", tblNapomenaOpstinaKorisnik[[#This Row],[Šifra budžetske organizacije]])</f>
        <v>097-0097140</v>
      </c>
    </row>
    <row r="734" spans="25:35" x14ac:dyDescent="0.2">
      <c r="Y734" s="260" t="s">
        <v>1000</v>
      </c>
      <c r="Z734" s="260" t="s">
        <v>2686</v>
      </c>
      <c r="AA734" s="260" t="s">
        <v>1371</v>
      </c>
      <c r="AB734" s="260" t="s">
        <v>1372</v>
      </c>
      <c r="AC734" s="260" t="str">
        <f>CONCATENATE( tblNapomenaBudzetKorisnik[[#This Row],[Vrsta prihoda]], "-", tblNapomenaBudzetKorisnik[[#This Row],[Šifra budžetskog korisnika]])</f>
        <v>723115-0712204</v>
      </c>
      <c r="AE734" s="260" t="s">
        <v>568</v>
      </c>
      <c r="AF734" s="260" t="s">
        <v>2719</v>
      </c>
      <c r="AG734" s="274" t="s">
        <v>2730</v>
      </c>
      <c r="AH734" s="260" t="s">
        <v>590</v>
      </c>
      <c r="AI734" s="260" t="str">
        <f>CONCATENATE(  tblNapomenaOpstinaKorisnik[[#This Row],[Šifra opštine]], "-", tblNapomenaOpstinaKorisnik[[#This Row],[Šifra budžetske organizacije]])</f>
        <v>097-0097150</v>
      </c>
    </row>
    <row r="735" spans="25:35" x14ac:dyDescent="0.2">
      <c r="Y735" s="260" t="s">
        <v>1000</v>
      </c>
      <c r="Z735" s="260" t="s">
        <v>2686</v>
      </c>
      <c r="AA735" s="260" t="s">
        <v>1374</v>
      </c>
      <c r="AB735" s="260" t="s">
        <v>1375</v>
      </c>
      <c r="AC735" s="260" t="str">
        <f>CONCATENATE( tblNapomenaBudzetKorisnik[[#This Row],[Vrsta prihoda]], "-", tblNapomenaBudzetKorisnik[[#This Row],[Šifra budžetskog korisnika]])</f>
        <v>723115-0712205</v>
      </c>
      <c r="AE735" s="260" t="s">
        <v>568</v>
      </c>
      <c r="AF735" s="260" t="s">
        <v>2719</v>
      </c>
      <c r="AG735" s="274" t="s">
        <v>2731</v>
      </c>
      <c r="AH735" s="260" t="s">
        <v>2732</v>
      </c>
      <c r="AI735" s="260" t="str">
        <f>CONCATENATE(  tblNapomenaOpstinaKorisnik[[#This Row],[Šifra opštine]], "-", tblNapomenaOpstinaKorisnik[[#This Row],[Šifra budžetske organizacije]])</f>
        <v>097-0097160</v>
      </c>
    </row>
    <row r="736" spans="25:35" x14ac:dyDescent="0.2">
      <c r="Y736" s="260" t="s">
        <v>1000</v>
      </c>
      <c r="Z736" s="260" t="s">
        <v>2686</v>
      </c>
      <c r="AA736" s="260" t="s">
        <v>1377</v>
      </c>
      <c r="AB736" s="260" t="s">
        <v>1378</v>
      </c>
      <c r="AC736" s="260" t="str">
        <f>CONCATENATE( tblNapomenaBudzetKorisnik[[#This Row],[Vrsta prihoda]], "-", tblNapomenaBudzetKorisnik[[#This Row],[Šifra budžetskog korisnika]])</f>
        <v>723115-0712206</v>
      </c>
      <c r="AE736" s="260" t="s">
        <v>568</v>
      </c>
      <c r="AF736" s="260" t="s">
        <v>2719</v>
      </c>
      <c r="AG736" s="274" t="s">
        <v>2733</v>
      </c>
      <c r="AH736" s="260" t="s">
        <v>1245</v>
      </c>
      <c r="AI736" s="260" t="str">
        <f>CONCATENATE(  tblNapomenaOpstinaKorisnik[[#This Row],[Šifra opštine]], "-", tblNapomenaOpstinaKorisnik[[#This Row],[Šifra budžetske organizacije]])</f>
        <v>097-0097170</v>
      </c>
    </row>
    <row r="737" spans="25:35" x14ac:dyDescent="0.2">
      <c r="Y737" s="260" t="s">
        <v>1000</v>
      </c>
      <c r="Z737" s="260" t="s">
        <v>2686</v>
      </c>
      <c r="AA737" s="260" t="s">
        <v>1381</v>
      </c>
      <c r="AB737" s="260" t="s">
        <v>1382</v>
      </c>
      <c r="AC737" s="260" t="str">
        <f>CONCATENATE( tblNapomenaBudzetKorisnik[[#This Row],[Vrsta prihoda]], "-", tblNapomenaBudzetKorisnik[[#This Row],[Šifra budžetskog korisnika]])</f>
        <v>723115-0712207</v>
      </c>
      <c r="AE737" s="260" t="s">
        <v>568</v>
      </c>
      <c r="AF737" s="260" t="s">
        <v>2719</v>
      </c>
      <c r="AG737" s="274" t="s">
        <v>2734</v>
      </c>
      <c r="AH737" s="260" t="s">
        <v>277</v>
      </c>
      <c r="AI737" s="260" t="str">
        <f>CONCATENATE(  tblNapomenaOpstinaKorisnik[[#This Row],[Šifra opštine]], "-", tblNapomenaOpstinaKorisnik[[#This Row],[Šifra budžetske organizacije]])</f>
        <v>097-0097190</v>
      </c>
    </row>
    <row r="738" spans="25:35" x14ac:dyDescent="0.2">
      <c r="Y738" s="260" t="s">
        <v>1000</v>
      </c>
      <c r="Z738" s="260" t="s">
        <v>2686</v>
      </c>
      <c r="AA738" s="260" t="s">
        <v>1384</v>
      </c>
      <c r="AB738" s="260" t="s">
        <v>1385</v>
      </c>
      <c r="AC738" s="260" t="str">
        <f>CONCATENATE( tblNapomenaBudzetKorisnik[[#This Row],[Vrsta prihoda]], "-", tblNapomenaBudzetKorisnik[[#This Row],[Šifra budžetskog korisnika]])</f>
        <v>723115-0712208</v>
      </c>
      <c r="AE738" s="260" t="s">
        <v>568</v>
      </c>
      <c r="AF738" s="260" t="s">
        <v>2719</v>
      </c>
      <c r="AG738" s="274" t="s">
        <v>2735</v>
      </c>
      <c r="AH738" s="260" t="s">
        <v>300</v>
      </c>
      <c r="AI738" s="260" t="str">
        <f>CONCATENATE(  tblNapomenaOpstinaKorisnik[[#This Row],[Šifra opštine]], "-", tblNapomenaOpstinaKorisnik[[#This Row],[Šifra budžetske organizacije]])</f>
        <v>097-0097200</v>
      </c>
    </row>
    <row r="739" spans="25:35" x14ac:dyDescent="0.2">
      <c r="Y739" s="260" t="s">
        <v>1000</v>
      </c>
      <c r="Z739" s="260" t="s">
        <v>2686</v>
      </c>
      <c r="AA739" s="260" t="s">
        <v>1387</v>
      </c>
      <c r="AB739" s="260" t="s">
        <v>1388</v>
      </c>
      <c r="AC739" s="260" t="str">
        <f>CONCATENATE( tblNapomenaBudzetKorisnik[[#This Row],[Vrsta prihoda]], "-", tblNapomenaBudzetKorisnik[[#This Row],[Šifra budžetskog korisnika]])</f>
        <v>723115-0712209</v>
      </c>
      <c r="AE739" s="260" t="s">
        <v>568</v>
      </c>
      <c r="AF739" s="260" t="s">
        <v>2719</v>
      </c>
      <c r="AG739" s="283" t="s">
        <v>2736</v>
      </c>
      <c r="AH739" s="260" t="s">
        <v>747</v>
      </c>
      <c r="AI739" s="260" t="str">
        <f>CONCATENATE(  tblNapomenaOpstinaKorisnik[[#This Row],[Šifra opštine]], "-", tblNapomenaOpstinaKorisnik[[#This Row],[Šifra budžetske organizacije]])</f>
        <v>097-0097600</v>
      </c>
    </row>
    <row r="740" spans="25:35" x14ac:dyDescent="0.2">
      <c r="Y740" s="260" t="s">
        <v>1000</v>
      </c>
      <c r="Z740" s="260" t="s">
        <v>2686</v>
      </c>
      <c r="AA740" s="260" t="s">
        <v>1390</v>
      </c>
      <c r="AB740" s="260" t="s">
        <v>1391</v>
      </c>
      <c r="AC740" s="260" t="str">
        <f>CONCATENATE( tblNapomenaBudzetKorisnik[[#This Row],[Vrsta prihoda]], "-", tblNapomenaBudzetKorisnik[[#This Row],[Šifra budžetskog korisnika]])</f>
        <v>723115-0712210</v>
      </c>
      <c r="AE740" s="260" t="s">
        <v>568</v>
      </c>
      <c r="AF740" s="260" t="s">
        <v>2719</v>
      </c>
      <c r="AG740" s="274" t="s">
        <v>2737</v>
      </c>
      <c r="AH740" s="260" t="s">
        <v>2738</v>
      </c>
      <c r="AI740" s="260" t="str">
        <f>CONCATENATE(  tblNapomenaOpstinaKorisnik[[#This Row],[Šifra opštine]], "-", tblNapomenaOpstinaKorisnik[[#This Row],[Šifra budžetske organizacije]])</f>
        <v>097-0097300</v>
      </c>
    </row>
    <row r="741" spans="25:35" x14ac:dyDescent="0.2">
      <c r="Y741" s="260" t="s">
        <v>1000</v>
      </c>
      <c r="Z741" s="260" t="s">
        <v>2686</v>
      </c>
      <c r="AA741" s="260" t="s">
        <v>1394</v>
      </c>
      <c r="AB741" s="260" t="s">
        <v>1395</v>
      </c>
      <c r="AC741" s="260" t="str">
        <f>CONCATENATE( tblNapomenaBudzetKorisnik[[#This Row],[Vrsta prihoda]], "-", tblNapomenaBudzetKorisnik[[#This Row],[Šifra budžetskog korisnika]])</f>
        <v>723115-0712211</v>
      </c>
      <c r="AE741" s="260" t="s">
        <v>568</v>
      </c>
      <c r="AF741" s="260" t="s">
        <v>2719</v>
      </c>
      <c r="AG741" s="274" t="s">
        <v>2739</v>
      </c>
      <c r="AH741" s="260" t="s">
        <v>333</v>
      </c>
      <c r="AI741" s="260" t="str">
        <f>CONCATENATE(  tblNapomenaOpstinaKorisnik[[#This Row],[Šifra opštine]], "-", tblNapomenaOpstinaKorisnik[[#This Row],[Šifra budžetske organizacije]])</f>
        <v>097-0097301</v>
      </c>
    </row>
    <row r="742" spans="25:35" x14ac:dyDescent="0.2">
      <c r="Y742" s="260" t="s">
        <v>1000</v>
      </c>
      <c r="Z742" s="260" t="s">
        <v>2686</v>
      </c>
      <c r="AA742" s="260" t="s">
        <v>1398</v>
      </c>
      <c r="AB742" s="260" t="s">
        <v>1399</v>
      </c>
      <c r="AC742" s="260" t="str">
        <f>CONCATENATE( tblNapomenaBudzetKorisnik[[#This Row],[Vrsta prihoda]], "-", tblNapomenaBudzetKorisnik[[#This Row],[Šifra budžetskog korisnika]])</f>
        <v>723115-0712213</v>
      </c>
      <c r="AE742" s="260" t="s">
        <v>568</v>
      </c>
      <c r="AF742" s="260" t="s">
        <v>2719</v>
      </c>
      <c r="AG742" s="274" t="s">
        <v>2740</v>
      </c>
      <c r="AH742" s="260" t="s">
        <v>2741</v>
      </c>
      <c r="AI742" s="260" t="str">
        <f>CONCATENATE(  tblNapomenaOpstinaKorisnik[[#This Row],[Šifra opštine]], "-", tblNapomenaOpstinaKorisnik[[#This Row],[Šifra budžetske organizacije]])</f>
        <v>097-0097400</v>
      </c>
    </row>
    <row r="743" spans="25:35" x14ac:dyDescent="0.2">
      <c r="Y743" s="260" t="s">
        <v>1000</v>
      </c>
      <c r="Z743" s="260" t="s">
        <v>2686</v>
      </c>
      <c r="AA743" s="260" t="s">
        <v>1401</v>
      </c>
      <c r="AB743" s="260" t="s">
        <v>1402</v>
      </c>
      <c r="AC743" s="260" t="str">
        <f>CONCATENATE( tblNapomenaBudzetKorisnik[[#This Row],[Vrsta prihoda]], "-", tblNapomenaBudzetKorisnik[[#This Row],[Šifra budžetskog korisnika]])</f>
        <v>723115-0712214</v>
      </c>
      <c r="AE743" s="260" t="s">
        <v>568</v>
      </c>
      <c r="AF743" s="260" t="s">
        <v>2719</v>
      </c>
      <c r="AG743" s="274" t="s">
        <v>1887</v>
      </c>
      <c r="AH743" s="260" t="s">
        <v>2742</v>
      </c>
      <c r="AI743" s="260" t="str">
        <f>CONCATENATE(  tblNapomenaOpstinaKorisnik[[#This Row],[Šifra opštine]], "-", tblNapomenaOpstinaKorisnik[[#This Row],[Šifra budžetske organizacije]])</f>
        <v>097-0815068</v>
      </c>
    </row>
    <row r="744" spans="25:35" x14ac:dyDescent="0.2">
      <c r="Y744" s="260" t="s">
        <v>1000</v>
      </c>
      <c r="Z744" s="260" t="s">
        <v>2686</v>
      </c>
      <c r="AA744" s="260" t="s">
        <v>1405</v>
      </c>
      <c r="AB744" s="260" t="s">
        <v>1406</v>
      </c>
      <c r="AC744" s="260" t="str">
        <f>CONCATENATE( tblNapomenaBudzetKorisnik[[#This Row],[Vrsta prihoda]], "-", tblNapomenaBudzetKorisnik[[#This Row],[Šifra budžetskog korisnika]])</f>
        <v>723115-0712217</v>
      </c>
      <c r="AE744" s="260" t="s">
        <v>568</v>
      </c>
      <c r="AF744" s="260" t="s">
        <v>2719</v>
      </c>
      <c r="AG744" s="274" t="s">
        <v>2077</v>
      </c>
      <c r="AH744" s="260" t="s">
        <v>2743</v>
      </c>
      <c r="AI744" s="260" t="str">
        <f>CONCATENATE(  tblNapomenaOpstinaKorisnik[[#This Row],[Šifra opštine]], "-", tblNapomenaOpstinaKorisnik[[#This Row],[Šifra budžetske organizacije]])</f>
        <v>097-0818047</v>
      </c>
    </row>
    <row r="745" spans="25:35" x14ac:dyDescent="0.2">
      <c r="Y745" s="260" t="s">
        <v>1000</v>
      </c>
      <c r="Z745" s="260" t="s">
        <v>2686</v>
      </c>
      <c r="AA745" s="260" t="s">
        <v>1409</v>
      </c>
      <c r="AB745" s="260" t="s">
        <v>1410</v>
      </c>
      <c r="AC745" s="260" t="str">
        <f>CONCATENATE( tblNapomenaBudzetKorisnik[[#This Row],[Vrsta prihoda]], "-", tblNapomenaBudzetKorisnik[[#This Row],[Šifra budžetskog korisnika]])</f>
        <v>723115-0712218</v>
      </c>
      <c r="AE745" s="260" t="s">
        <v>568</v>
      </c>
      <c r="AF745" s="260" t="s">
        <v>2719</v>
      </c>
      <c r="AG745" s="274" t="s">
        <v>171</v>
      </c>
      <c r="AH745" s="260" t="s">
        <v>172</v>
      </c>
      <c r="AI745" s="260" t="str">
        <f>CONCATENATE(  tblNapomenaOpstinaKorisnik[[#This Row],[Šifra opštine]], "-", tblNapomenaOpstinaKorisnik[[#This Row],[Šifra budžetske organizacije]])</f>
        <v>097-9999999</v>
      </c>
    </row>
    <row r="746" spans="25:35" x14ac:dyDescent="0.2">
      <c r="Y746" s="260" t="s">
        <v>1000</v>
      </c>
      <c r="Z746" s="260" t="s">
        <v>2686</v>
      </c>
      <c r="AA746" s="260" t="s">
        <v>1413</v>
      </c>
      <c r="AB746" s="260" t="s">
        <v>1414</v>
      </c>
      <c r="AC746" s="260" t="str">
        <f>CONCATENATE( tblNapomenaBudzetKorisnik[[#This Row],[Vrsta prihoda]], "-", tblNapomenaBudzetKorisnik[[#This Row],[Šifra budžetskog korisnika]])</f>
        <v>723115-0712219</v>
      </c>
      <c r="AE746" s="260" t="s">
        <v>701</v>
      </c>
      <c r="AF746" s="260" t="s">
        <v>2744</v>
      </c>
      <c r="AG746" s="274" t="s">
        <v>2745</v>
      </c>
      <c r="AH746" s="260" t="s">
        <v>176</v>
      </c>
      <c r="AI746" s="260" t="str">
        <f>CONCATENATE(  tblNapomenaOpstinaKorisnik[[#This Row],[Šifra opštine]], "-", tblNapomenaOpstinaKorisnik[[#This Row],[Šifra budžetske organizacije]])</f>
        <v>099-0099110</v>
      </c>
    </row>
    <row r="747" spans="25:35" x14ac:dyDescent="0.2">
      <c r="Y747" s="260" t="s">
        <v>1000</v>
      </c>
      <c r="Z747" s="260" t="s">
        <v>2686</v>
      </c>
      <c r="AA747" s="260" t="s">
        <v>1417</v>
      </c>
      <c r="AB747" s="260" t="s">
        <v>1418</v>
      </c>
      <c r="AC747" s="260" t="str">
        <f>CONCATENATE( tblNapomenaBudzetKorisnik[[#This Row],[Vrsta prihoda]], "-", tblNapomenaBudzetKorisnik[[#This Row],[Šifra budžetskog korisnika]])</f>
        <v>723115-0712220</v>
      </c>
      <c r="AE747" s="260" t="s">
        <v>701</v>
      </c>
      <c r="AF747" s="260" t="s">
        <v>2744</v>
      </c>
      <c r="AG747" s="274" t="s">
        <v>2746</v>
      </c>
      <c r="AH747" s="260" t="s">
        <v>2747</v>
      </c>
      <c r="AI747" s="260" t="str">
        <f>CONCATENATE(  tblNapomenaOpstinaKorisnik[[#This Row],[Šifra opštine]], "-", tblNapomenaOpstinaKorisnik[[#This Row],[Šifra budžetske organizacije]])</f>
        <v>099-0099120</v>
      </c>
    </row>
    <row r="748" spans="25:35" x14ac:dyDescent="0.2">
      <c r="Y748" s="260" t="s">
        <v>1000</v>
      </c>
      <c r="Z748" s="260" t="s">
        <v>2686</v>
      </c>
      <c r="AA748" s="260" t="s">
        <v>1419</v>
      </c>
      <c r="AB748" s="260" t="s">
        <v>1420</v>
      </c>
      <c r="AC748" s="260" t="str">
        <f>CONCATENATE( tblNapomenaBudzetKorisnik[[#This Row],[Vrsta prihoda]], "-", tblNapomenaBudzetKorisnik[[#This Row],[Šifra budžetskog korisnika]])</f>
        <v>723115-0712221</v>
      </c>
      <c r="AE748" s="260" t="s">
        <v>701</v>
      </c>
      <c r="AF748" s="260" t="s">
        <v>2744</v>
      </c>
      <c r="AG748" s="274" t="s">
        <v>2748</v>
      </c>
      <c r="AH748" s="260" t="s">
        <v>931</v>
      </c>
      <c r="AI748" s="260" t="str">
        <f>CONCATENATE(  tblNapomenaOpstinaKorisnik[[#This Row],[Šifra opštine]], "-", tblNapomenaOpstinaKorisnik[[#This Row],[Šifra budžetske organizacije]])</f>
        <v>099-0099130</v>
      </c>
    </row>
    <row r="749" spans="25:35" x14ac:dyDescent="0.2">
      <c r="Y749" s="260" t="s">
        <v>1000</v>
      </c>
      <c r="Z749" s="260" t="s">
        <v>2686</v>
      </c>
      <c r="AA749" s="260" t="s">
        <v>1423</v>
      </c>
      <c r="AB749" s="260" t="s">
        <v>1424</v>
      </c>
      <c r="AC749" s="260" t="str">
        <f>CONCATENATE( tblNapomenaBudzetKorisnik[[#This Row],[Vrsta prihoda]], "-", tblNapomenaBudzetKorisnik[[#This Row],[Šifra budžetskog korisnika]])</f>
        <v>723115-0712222</v>
      </c>
      <c r="AE749" s="260" t="s">
        <v>701</v>
      </c>
      <c r="AF749" s="260" t="s">
        <v>2744</v>
      </c>
      <c r="AG749" s="274" t="s">
        <v>2749</v>
      </c>
      <c r="AH749" s="260" t="s">
        <v>277</v>
      </c>
      <c r="AI749" s="260" t="str">
        <f>CONCATENATE(  tblNapomenaOpstinaKorisnik[[#This Row],[Šifra opštine]], "-", tblNapomenaOpstinaKorisnik[[#This Row],[Šifra budžetske organizacije]])</f>
        <v>099-0099190</v>
      </c>
    </row>
    <row r="750" spans="25:35" x14ac:dyDescent="0.2">
      <c r="Y750" s="260" t="s">
        <v>1000</v>
      </c>
      <c r="Z750" s="260" t="s">
        <v>2686</v>
      </c>
      <c r="AA750" s="260" t="s">
        <v>1426</v>
      </c>
      <c r="AB750" s="260" t="s">
        <v>1427</v>
      </c>
      <c r="AC750" s="260" t="str">
        <f>CONCATENATE( tblNapomenaBudzetKorisnik[[#This Row],[Vrsta prihoda]], "-", tblNapomenaBudzetKorisnik[[#This Row],[Šifra budžetskog korisnika]])</f>
        <v>723115-0712223</v>
      </c>
      <c r="AE750" s="260" t="s">
        <v>701</v>
      </c>
      <c r="AF750" s="260" t="s">
        <v>2744</v>
      </c>
      <c r="AG750" s="274" t="s">
        <v>2750</v>
      </c>
      <c r="AH750" s="260" t="s">
        <v>2751</v>
      </c>
      <c r="AI750" s="260" t="str">
        <f>CONCATENATE(  tblNapomenaOpstinaKorisnik[[#This Row],[Šifra opštine]], "-", tblNapomenaOpstinaKorisnik[[#This Row],[Šifra budžetske organizacije]])</f>
        <v>099-0099300</v>
      </c>
    </row>
    <row r="751" spans="25:35" x14ac:dyDescent="0.2">
      <c r="Y751" s="260" t="s">
        <v>1000</v>
      </c>
      <c r="Z751" s="260" t="s">
        <v>2686</v>
      </c>
      <c r="AA751" s="260" t="s">
        <v>1430</v>
      </c>
      <c r="AB751" s="260" t="s">
        <v>1431</v>
      </c>
      <c r="AC751" s="260" t="str">
        <f>CONCATENATE( tblNapomenaBudzetKorisnik[[#This Row],[Vrsta prihoda]], "-", tblNapomenaBudzetKorisnik[[#This Row],[Šifra budžetskog korisnika]])</f>
        <v>723115-0712224</v>
      </c>
      <c r="AE751" s="260" t="s">
        <v>701</v>
      </c>
      <c r="AF751" s="260" t="s">
        <v>2744</v>
      </c>
      <c r="AG751" s="274" t="s">
        <v>2752</v>
      </c>
      <c r="AH751" s="260" t="s">
        <v>2753</v>
      </c>
      <c r="AI751" s="260" t="str">
        <f>CONCATENATE(  tblNapomenaOpstinaKorisnik[[#This Row],[Šifra opštine]], "-", tblNapomenaOpstinaKorisnik[[#This Row],[Šifra budžetske organizacije]])</f>
        <v>099-0099400</v>
      </c>
    </row>
    <row r="752" spans="25:35" x14ac:dyDescent="0.2">
      <c r="Y752" s="260" t="s">
        <v>1000</v>
      </c>
      <c r="Z752" s="260" t="s">
        <v>2686</v>
      </c>
      <c r="AA752" s="260" t="s">
        <v>1433</v>
      </c>
      <c r="AB752" s="260" t="s">
        <v>1434</v>
      </c>
      <c r="AC752" s="260" t="str">
        <f>CONCATENATE( tblNapomenaBudzetKorisnik[[#This Row],[Vrsta prihoda]], "-", tblNapomenaBudzetKorisnik[[#This Row],[Šifra budžetskog korisnika]])</f>
        <v>723115-0712225</v>
      </c>
      <c r="AE752" s="260" t="s">
        <v>701</v>
      </c>
      <c r="AF752" s="260" t="s">
        <v>2744</v>
      </c>
      <c r="AG752" s="274" t="s">
        <v>2754</v>
      </c>
      <c r="AH752" s="260" t="s">
        <v>2755</v>
      </c>
      <c r="AI752" s="260" t="str">
        <f>CONCATENATE(  tblNapomenaOpstinaKorisnik[[#This Row],[Šifra opštine]], "-", tblNapomenaOpstinaKorisnik[[#This Row],[Šifra budžetske organizacije]])</f>
        <v>099-0099930</v>
      </c>
    </row>
    <row r="753" spans="25:35" x14ac:dyDescent="0.2">
      <c r="Y753" s="260" t="s">
        <v>1000</v>
      </c>
      <c r="Z753" s="260" t="s">
        <v>2686</v>
      </c>
      <c r="AA753" s="260" t="s">
        <v>1436</v>
      </c>
      <c r="AB753" s="260" t="s">
        <v>1437</v>
      </c>
      <c r="AC753" s="260" t="str">
        <f>CONCATENATE( tblNapomenaBudzetKorisnik[[#This Row],[Vrsta prihoda]], "-", tblNapomenaBudzetKorisnik[[#This Row],[Šifra budžetskog korisnika]])</f>
        <v>723115-0712226</v>
      </c>
      <c r="AE753" s="260" t="s">
        <v>701</v>
      </c>
      <c r="AF753" s="260" t="s">
        <v>2744</v>
      </c>
      <c r="AG753" s="274" t="s">
        <v>2096</v>
      </c>
      <c r="AH753" s="260" t="s">
        <v>2097</v>
      </c>
      <c r="AI753" s="260" t="str">
        <f>CONCATENATE(  tblNapomenaOpstinaKorisnik[[#This Row],[Šifra opštine]], "-", tblNapomenaOpstinaKorisnik[[#This Row],[Šifra budžetske organizacije]])</f>
        <v>099-0818059</v>
      </c>
    </row>
    <row r="754" spans="25:35" x14ac:dyDescent="0.2">
      <c r="Y754" s="260" t="s">
        <v>1000</v>
      </c>
      <c r="Z754" s="260" t="s">
        <v>2686</v>
      </c>
      <c r="AA754" s="260" t="s">
        <v>1439</v>
      </c>
      <c r="AB754" s="260" t="s">
        <v>1440</v>
      </c>
      <c r="AC754" s="260" t="str">
        <f>CONCATENATE( tblNapomenaBudzetKorisnik[[#This Row],[Vrsta prihoda]], "-", tblNapomenaBudzetKorisnik[[#This Row],[Šifra budžetskog korisnika]])</f>
        <v>723115-0712236</v>
      </c>
      <c r="AE754" s="260" t="s">
        <v>701</v>
      </c>
      <c r="AF754" s="260" t="s">
        <v>2744</v>
      </c>
      <c r="AG754" s="274" t="s">
        <v>171</v>
      </c>
      <c r="AH754" s="260" t="s">
        <v>172</v>
      </c>
      <c r="AI754" s="260" t="str">
        <f>CONCATENATE(  tblNapomenaOpstinaKorisnik[[#This Row],[Šifra opštine]], "-", tblNapomenaOpstinaKorisnik[[#This Row],[Šifra budžetske organizacije]])</f>
        <v>099-9999999</v>
      </c>
    </row>
    <row r="755" spans="25:35" x14ac:dyDescent="0.2">
      <c r="Y755" s="260" t="s">
        <v>1000</v>
      </c>
      <c r="Z755" s="260" t="s">
        <v>2686</v>
      </c>
      <c r="AA755" s="260" t="s">
        <v>1442</v>
      </c>
      <c r="AB755" s="260" t="s">
        <v>1443</v>
      </c>
      <c r="AC755" s="260" t="str">
        <f>CONCATENATE( tblNapomenaBudzetKorisnik[[#This Row],[Vrsta prihoda]], "-", tblNapomenaBudzetKorisnik[[#This Row],[Šifra budžetskog korisnika]])</f>
        <v>723115-0712237</v>
      </c>
      <c r="AE755" s="260" t="s">
        <v>581</v>
      </c>
      <c r="AF755" s="260" t="s">
        <v>2756</v>
      </c>
      <c r="AG755" s="274" t="s">
        <v>2757</v>
      </c>
      <c r="AH755" s="260" t="s">
        <v>176</v>
      </c>
      <c r="AI755" s="260" t="str">
        <f>CONCATENATE(  tblNapomenaOpstinaKorisnik[[#This Row],[Šifra opštine]], "-", tblNapomenaOpstinaKorisnik[[#This Row],[Šifra budžetske organizacije]])</f>
        <v>100-0100110</v>
      </c>
    </row>
    <row r="756" spans="25:35" x14ac:dyDescent="0.2">
      <c r="Y756" s="260" t="s">
        <v>1000</v>
      </c>
      <c r="Z756" s="260" t="s">
        <v>2686</v>
      </c>
      <c r="AA756" s="260" t="s">
        <v>1445</v>
      </c>
      <c r="AB756" s="260" t="s">
        <v>1446</v>
      </c>
      <c r="AC756" s="260" t="str">
        <f>CONCATENATE( tblNapomenaBudzetKorisnik[[#This Row],[Vrsta prihoda]], "-", tblNapomenaBudzetKorisnik[[#This Row],[Šifra budžetskog korisnika]])</f>
        <v>723115-0712240</v>
      </c>
      <c r="AE756" s="260" t="s">
        <v>581</v>
      </c>
      <c r="AF756" s="260" t="s">
        <v>2756</v>
      </c>
      <c r="AG756" s="274" t="s">
        <v>2758</v>
      </c>
      <c r="AH756" s="260" t="s">
        <v>191</v>
      </c>
      <c r="AI756" s="260" t="str">
        <f>CONCATENATE(  tblNapomenaOpstinaKorisnik[[#This Row],[Šifra opštine]], "-", tblNapomenaOpstinaKorisnik[[#This Row],[Šifra budžetske organizacije]])</f>
        <v>100-0100120</v>
      </c>
    </row>
    <row r="757" spans="25:35" x14ac:dyDescent="0.2">
      <c r="Y757" s="260" t="s">
        <v>1000</v>
      </c>
      <c r="Z757" s="260" t="s">
        <v>2686</v>
      </c>
      <c r="AA757" s="260" t="s">
        <v>1448</v>
      </c>
      <c r="AB757" s="260" t="s">
        <v>1449</v>
      </c>
      <c r="AC757" s="260" t="str">
        <f>CONCATENATE( tblNapomenaBudzetKorisnik[[#This Row],[Vrsta prihoda]], "-", tblNapomenaBudzetKorisnik[[#This Row],[Šifra budžetskog korisnika]])</f>
        <v>723115-0712241</v>
      </c>
      <c r="AE757" s="260" t="s">
        <v>581</v>
      </c>
      <c r="AF757" s="260" t="s">
        <v>2756</v>
      </c>
      <c r="AG757" s="274" t="s">
        <v>2759</v>
      </c>
      <c r="AH757" s="260" t="s">
        <v>222</v>
      </c>
      <c r="AI757" s="260" t="str">
        <f>CONCATENATE(  tblNapomenaOpstinaKorisnik[[#This Row],[Šifra opštine]], "-", tblNapomenaOpstinaKorisnik[[#This Row],[Šifra budžetske organizacije]])</f>
        <v>100-0100130</v>
      </c>
    </row>
    <row r="758" spans="25:35" x14ac:dyDescent="0.2">
      <c r="Y758" s="260" t="s">
        <v>1000</v>
      </c>
      <c r="Z758" s="260" t="s">
        <v>2686</v>
      </c>
      <c r="AA758" s="260" t="s">
        <v>1452</v>
      </c>
      <c r="AB758" s="260" t="s">
        <v>1453</v>
      </c>
      <c r="AC758" s="260" t="str">
        <f>CONCATENATE( tblNapomenaBudzetKorisnik[[#This Row],[Vrsta prihoda]], "-", tblNapomenaBudzetKorisnik[[#This Row],[Šifra budžetskog korisnika]])</f>
        <v>723115-0712242</v>
      </c>
      <c r="AE758" s="260" t="s">
        <v>581</v>
      </c>
      <c r="AF758" s="260" t="s">
        <v>2756</v>
      </c>
      <c r="AG758" s="274" t="s">
        <v>2760</v>
      </c>
      <c r="AH758" s="260" t="s">
        <v>1684</v>
      </c>
      <c r="AI758" s="260" t="str">
        <f>CONCATENATE(  tblNapomenaOpstinaKorisnik[[#This Row],[Šifra opštine]], "-", tblNapomenaOpstinaKorisnik[[#This Row],[Šifra budžetske organizacije]])</f>
        <v>100-0100140</v>
      </c>
    </row>
    <row r="759" spans="25:35" x14ac:dyDescent="0.2">
      <c r="Y759" s="260" t="s">
        <v>1000</v>
      </c>
      <c r="Z759" s="260" t="s">
        <v>2686</v>
      </c>
      <c r="AA759" s="260" t="s">
        <v>1456</v>
      </c>
      <c r="AB759" s="260" t="s">
        <v>1457</v>
      </c>
      <c r="AC759" s="260" t="str">
        <f>CONCATENATE( tblNapomenaBudzetKorisnik[[#This Row],[Vrsta prihoda]], "-", tblNapomenaBudzetKorisnik[[#This Row],[Šifra budžetskog korisnika]])</f>
        <v>723115-0712300</v>
      </c>
      <c r="AE759" s="260" t="s">
        <v>581</v>
      </c>
      <c r="AF759" s="260" t="s">
        <v>2756</v>
      </c>
      <c r="AG759" s="274" t="s">
        <v>2761</v>
      </c>
      <c r="AH759" s="260" t="s">
        <v>277</v>
      </c>
      <c r="AI759" s="260" t="str">
        <f>CONCATENATE(  tblNapomenaOpstinaKorisnik[[#This Row],[Šifra opštine]], "-", tblNapomenaOpstinaKorisnik[[#This Row],[Šifra budžetske organizacije]])</f>
        <v>100-0100190</v>
      </c>
    </row>
    <row r="760" spans="25:35" x14ac:dyDescent="0.2">
      <c r="Y760" s="260" t="s">
        <v>1000</v>
      </c>
      <c r="Z760" s="260" t="s">
        <v>2686</v>
      </c>
      <c r="AA760" s="260" t="s">
        <v>1460</v>
      </c>
      <c r="AB760" s="260" t="s">
        <v>1461</v>
      </c>
      <c r="AC760" s="260" t="str">
        <f>CONCATENATE( tblNapomenaBudzetKorisnik[[#This Row],[Vrsta prihoda]], "-", tblNapomenaBudzetKorisnik[[#This Row],[Šifra budžetskog korisnika]])</f>
        <v>723115-0712301</v>
      </c>
      <c r="AE760" s="260" t="s">
        <v>581</v>
      </c>
      <c r="AF760" s="260" t="s">
        <v>2756</v>
      </c>
      <c r="AG760" s="274" t="s">
        <v>2762</v>
      </c>
      <c r="AH760" s="260" t="s">
        <v>300</v>
      </c>
      <c r="AI760" s="260" t="str">
        <f>CONCATENATE(  tblNapomenaOpstinaKorisnik[[#This Row],[Šifra opštine]], "-", tblNapomenaOpstinaKorisnik[[#This Row],[Šifra budžetske organizacije]])</f>
        <v>100-0100200</v>
      </c>
    </row>
    <row r="761" spans="25:35" x14ac:dyDescent="0.2">
      <c r="Y761" s="260" t="s">
        <v>1000</v>
      </c>
      <c r="Z761" s="260" t="s">
        <v>2686</v>
      </c>
      <c r="AA761" s="260" t="s">
        <v>1464</v>
      </c>
      <c r="AB761" s="260" t="s">
        <v>1465</v>
      </c>
      <c r="AC761" s="260" t="str">
        <f>CONCATENATE( tblNapomenaBudzetKorisnik[[#This Row],[Vrsta prihoda]], "-", tblNapomenaBudzetKorisnik[[#This Row],[Šifra budžetskog korisnika]])</f>
        <v>723115-0712302</v>
      </c>
      <c r="AE761" s="260" t="s">
        <v>581</v>
      </c>
      <c r="AF761" s="260" t="s">
        <v>2756</v>
      </c>
      <c r="AG761" s="274" t="s">
        <v>2763</v>
      </c>
      <c r="AH761" s="260" t="s">
        <v>2764</v>
      </c>
      <c r="AI761" s="260" t="str">
        <f>CONCATENATE(  tblNapomenaOpstinaKorisnik[[#This Row],[Šifra opštine]], "-", tblNapomenaOpstinaKorisnik[[#This Row],[Šifra budžetske organizacije]])</f>
        <v>100-0100400</v>
      </c>
    </row>
    <row r="762" spans="25:35" x14ac:dyDescent="0.2">
      <c r="Y762" s="260" t="s">
        <v>1000</v>
      </c>
      <c r="Z762" s="260" t="s">
        <v>2686</v>
      </c>
      <c r="AA762" s="260" t="s">
        <v>1468</v>
      </c>
      <c r="AB762" s="260" t="s">
        <v>1469</v>
      </c>
      <c r="AC762" s="260" t="str">
        <f>CONCATENATE( tblNapomenaBudzetKorisnik[[#This Row],[Vrsta prihoda]], "-", tblNapomenaBudzetKorisnik[[#This Row],[Šifra budžetskog korisnika]])</f>
        <v>723115-0712303</v>
      </c>
      <c r="AE762" s="260" t="s">
        <v>581</v>
      </c>
      <c r="AF762" s="260" t="s">
        <v>2756</v>
      </c>
      <c r="AG762" s="274" t="s">
        <v>1876</v>
      </c>
      <c r="AH762" s="260" t="s">
        <v>2765</v>
      </c>
      <c r="AI762" s="260" t="str">
        <f>CONCATENATE(  tblNapomenaOpstinaKorisnik[[#This Row],[Šifra opštine]], "-", tblNapomenaOpstinaKorisnik[[#This Row],[Šifra budžetske organizacije]])</f>
        <v>100-0815064</v>
      </c>
    </row>
    <row r="763" spans="25:35" x14ac:dyDescent="0.2">
      <c r="Y763" s="260" t="s">
        <v>1000</v>
      </c>
      <c r="Z763" s="260" t="s">
        <v>2686</v>
      </c>
      <c r="AA763" s="260" t="s">
        <v>1472</v>
      </c>
      <c r="AB763" s="260" t="s">
        <v>1473</v>
      </c>
      <c r="AC763" s="260" t="str">
        <f>CONCATENATE( tblNapomenaBudzetKorisnik[[#This Row],[Vrsta prihoda]], "-", tblNapomenaBudzetKorisnik[[#This Row],[Šifra budžetskog korisnika]])</f>
        <v>723115-0712304</v>
      </c>
      <c r="AE763" s="260" t="s">
        <v>581</v>
      </c>
      <c r="AF763" s="260" t="s">
        <v>2756</v>
      </c>
      <c r="AG763" s="274" t="s">
        <v>1977</v>
      </c>
      <c r="AH763" s="260" t="s">
        <v>2766</v>
      </c>
      <c r="AI763" s="260" t="str">
        <f>CONCATENATE(  tblNapomenaOpstinaKorisnik[[#This Row],[Šifra opštine]], "-", tblNapomenaOpstinaKorisnik[[#This Row],[Šifra budžetske organizacije]])</f>
        <v>100-0818014</v>
      </c>
    </row>
    <row r="764" spans="25:35" x14ac:dyDescent="0.2">
      <c r="Y764" s="260" t="s">
        <v>1000</v>
      </c>
      <c r="Z764" s="260" t="s">
        <v>2686</v>
      </c>
      <c r="AA764" s="260" t="s">
        <v>1476</v>
      </c>
      <c r="AB764" s="260" t="s">
        <v>1477</v>
      </c>
      <c r="AC764" s="260" t="str">
        <f>CONCATENATE( tblNapomenaBudzetKorisnik[[#This Row],[Vrsta prihoda]], "-", tblNapomenaBudzetKorisnik[[#This Row],[Šifra budžetskog korisnika]])</f>
        <v>723115-0712306</v>
      </c>
      <c r="AE764" s="260" t="s">
        <v>581</v>
      </c>
      <c r="AF764" s="260" t="s">
        <v>2756</v>
      </c>
      <c r="AG764" s="274" t="s">
        <v>171</v>
      </c>
      <c r="AH764" s="260" t="s">
        <v>172</v>
      </c>
      <c r="AI764" s="260" t="str">
        <f>CONCATENATE(  tblNapomenaOpstinaKorisnik[[#This Row],[Šifra opštine]], "-", tblNapomenaOpstinaKorisnik[[#This Row],[Šifra budžetske organizacije]])</f>
        <v>100-9999999</v>
      </c>
    </row>
    <row r="765" spans="25:35" x14ac:dyDescent="0.2">
      <c r="Y765" s="260" t="s">
        <v>1000</v>
      </c>
      <c r="Z765" s="260" t="s">
        <v>2686</v>
      </c>
      <c r="AA765" s="260" t="s">
        <v>1478</v>
      </c>
      <c r="AB765" s="260" t="s">
        <v>1479</v>
      </c>
      <c r="AC765" s="260" t="str">
        <f>CONCATENATE( tblNapomenaBudzetKorisnik[[#This Row],[Vrsta prihoda]], "-", tblNapomenaBudzetKorisnik[[#This Row],[Šifra budžetskog korisnika]])</f>
        <v>723115-0712307</v>
      </c>
      <c r="AE765" s="260" t="s">
        <v>575</v>
      </c>
      <c r="AF765" s="260" t="s">
        <v>2767</v>
      </c>
      <c r="AG765" s="274" t="s">
        <v>2768</v>
      </c>
      <c r="AH765" s="260" t="s">
        <v>2769</v>
      </c>
      <c r="AI765" s="260" t="str">
        <f>CONCATENATE(  tblNapomenaOpstinaKorisnik[[#This Row],[Šifra opštine]], "-", tblNapomenaOpstinaKorisnik[[#This Row],[Šifra budžetske organizacije]])</f>
        <v>102-0102110</v>
      </c>
    </row>
    <row r="766" spans="25:35" x14ac:dyDescent="0.2">
      <c r="Y766" s="260" t="s">
        <v>1000</v>
      </c>
      <c r="Z766" s="260" t="s">
        <v>2686</v>
      </c>
      <c r="AA766" s="260" t="s">
        <v>1482</v>
      </c>
      <c r="AB766" s="260" t="s">
        <v>1483</v>
      </c>
      <c r="AC766" s="260" t="str">
        <f>CONCATENATE( tblNapomenaBudzetKorisnik[[#This Row],[Vrsta prihoda]], "-", tblNapomenaBudzetKorisnik[[#This Row],[Šifra budžetskog korisnika]])</f>
        <v>723115-0712308</v>
      </c>
      <c r="AE766" s="260" t="s">
        <v>575</v>
      </c>
      <c r="AF766" s="260" t="s">
        <v>2767</v>
      </c>
      <c r="AG766" s="274" t="s">
        <v>2770</v>
      </c>
      <c r="AH766" s="260" t="s">
        <v>2771</v>
      </c>
      <c r="AI766" s="260" t="str">
        <f>CONCATENATE(  tblNapomenaOpstinaKorisnik[[#This Row],[Šifra opštine]], "-", tblNapomenaOpstinaKorisnik[[#This Row],[Šifra budžetske organizacije]])</f>
        <v>102-0102120</v>
      </c>
    </row>
    <row r="767" spans="25:35" x14ac:dyDescent="0.2">
      <c r="Y767" s="260" t="s">
        <v>1000</v>
      </c>
      <c r="Z767" s="260" t="s">
        <v>2686</v>
      </c>
      <c r="AA767" s="260" t="s">
        <v>1485</v>
      </c>
      <c r="AB767" s="260" t="s">
        <v>1486</v>
      </c>
      <c r="AC767" s="260" t="str">
        <f>CONCATENATE( tblNapomenaBudzetKorisnik[[#This Row],[Vrsta prihoda]], "-", tblNapomenaBudzetKorisnik[[#This Row],[Šifra budžetskog korisnika]])</f>
        <v>723115-0712311</v>
      </c>
      <c r="AE767" s="260" t="s">
        <v>575</v>
      </c>
      <c r="AF767" s="260" t="s">
        <v>2767</v>
      </c>
      <c r="AG767" s="274" t="s">
        <v>2772</v>
      </c>
      <c r="AH767" s="260" t="s">
        <v>863</v>
      </c>
      <c r="AI767" s="260" t="str">
        <f>CONCATENATE(  tblNapomenaOpstinaKorisnik[[#This Row],[Šifra opštine]], "-", tblNapomenaOpstinaKorisnik[[#This Row],[Šifra budžetske organizacije]])</f>
        <v>102-0102123</v>
      </c>
    </row>
    <row r="768" spans="25:35" x14ac:dyDescent="0.2">
      <c r="Y768" s="260" t="s">
        <v>1000</v>
      </c>
      <c r="Z768" s="260" t="s">
        <v>2686</v>
      </c>
      <c r="AA768" s="260" t="s">
        <v>1488</v>
      </c>
      <c r="AB768" s="260" t="s">
        <v>1489</v>
      </c>
      <c r="AC768" s="260" t="str">
        <f>CONCATENATE( tblNapomenaBudzetKorisnik[[#This Row],[Vrsta prihoda]], "-", tblNapomenaBudzetKorisnik[[#This Row],[Šifra budžetskog korisnika]])</f>
        <v>723115-0712312</v>
      </c>
      <c r="AE768" s="260" t="s">
        <v>575</v>
      </c>
      <c r="AF768" s="260" t="s">
        <v>2767</v>
      </c>
      <c r="AG768" s="274" t="s">
        <v>2773</v>
      </c>
      <c r="AH768" s="260" t="s">
        <v>931</v>
      </c>
      <c r="AI768" s="260" t="str">
        <f>CONCATENATE(  tblNapomenaOpstinaKorisnik[[#This Row],[Šifra opštine]], "-", tblNapomenaOpstinaKorisnik[[#This Row],[Šifra budžetske organizacije]])</f>
        <v>102-0102130</v>
      </c>
    </row>
    <row r="769" spans="25:35" x14ac:dyDescent="0.2">
      <c r="Y769" s="260" t="s">
        <v>1000</v>
      </c>
      <c r="Z769" s="260" t="s">
        <v>2686</v>
      </c>
      <c r="AA769" s="260" t="s">
        <v>1491</v>
      </c>
      <c r="AB769" s="260" t="s">
        <v>1414</v>
      </c>
      <c r="AC769" s="260" t="str">
        <f>CONCATENATE( tblNapomenaBudzetKorisnik[[#This Row],[Vrsta prihoda]], "-", tblNapomenaBudzetKorisnik[[#This Row],[Šifra budžetskog korisnika]])</f>
        <v>723115-0712313</v>
      </c>
      <c r="AE769" s="260" t="s">
        <v>575</v>
      </c>
      <c r="AF769" s="260" t="s">
        <v>2767</v>
      </c>
      <c r="AG769" s="274" t="s">
        <v>2774</v>
      </c>
      <c r="AH769" s="260" t="s">
        <v>626</v>
      </c>
      <c r="AI769" s="260" t="str">
        <f>CONCATENATE(  tblNapomenaOpstinaKorisnik[[#This Row],[Šifra opštine]], "-", tblNapomenaOpstinaKorisnik[[#This Row],[Šifra budžetske organizacije]])</f>
        <v>102-0102170</v>
      </c>
    </row>
    <row r="770" spans="25:35" x14ac:dyDescent="0.2">
      <c r="Y770" s="260" t="s">
        <v>1000</v>
      </c>
      <c r="Z770" s="260" t="s">
        <v>2686</v>
      </c>
      <c r="AA770" s="260" t="s">
        <v>1493</v>
      </c>
      <c r="AB770" s="260" t="s">
        <v>1494</v>
      </c>
      <c r="AC770" s="260" t="str">
        <f>CONCATENATE( tblNapomenaBudzetKorisnik[[#This Row],[Vrsta prihoda]], "-", tblNapomenaBudzetKorisnik[[#This Row],[Šifra budžetskog korisnika]])</f>
        <v>723115-0712314</v>
      </c>
      <c r="AE770" s="260" t="s">
        <v>575</v>
      </c>
      <c r="AF770" s="260" t="s">
        <v>2767</v>
      </c>
      <c r="AG770" s="274" t="s">
        <v>2775</v>
      </c>
      <c r="AH770" s="260" t="s">
        <v>277</v>
      </c>
      <c r="AI770" s="260" t="str">
        <f>CONCATENATE(  tblNapomenaOpstinaKorisnik[[#This Row],[Šifra opštine]], "-", tblNapomenaOpstinaKorisnik[[#This Row],[Šifra budžetske organizacije]])</f>
        <v>102-0102190</v>
      </c>
    </row>
    <row r="771" spans="25:35" x14ac:dyDescent="0.2">
      <c r="Y771" s="260" t="s">
        <v>1000</v>
      </c>
      <c r="Z771" s="260" t="s">
        <v>2686</v>
      </c>
      <c r="AA771" s="260" t="s">
        <v>1496</v>
      </c>
      <c r="AB771" s="260" t="s">
        <v>1497</v>
      </c>
      <c r="AC771" s="260" t="str">
        <f>CONCATENATE( tblNapomenaBudzetKorisnik[[#This Row],[Vrsta prihoda]], "-", tblNapomenaBudzetKorisnik[[#This Row],[Šifra budžetskog korisnika]])</f>
        <v>723115-0712315</v>
      </c>
      <c r="AE771" s="260" t="s">
        <v>575</v>
      </c>
      <c r="AF771" s="260" t="s">
        <v>2767</v>
      </c>
      <c r="AG771" s="274" t="s">
        <v>2776</v>
      </c>
      <c r="AH771" s="260" t="s">
        <v>676</v>
      </c>
      <c r="AI771" s="260" t="str">
        <f>CONCATENATE(  tblNapomenaOpstinaKorisnik[[#This Row],[Šifra opštine]], "-", tblNapomenaOpstinaKorisnik[[#This Row],[Šifra budžetske organizacije]])</f>
        <v>102-0102300</v>
      </c>
    </row>
    <row r="772" spans="25:35" x14ac:dyDescent="0.2">
      <c r="Y772" s="260" t="s">
        <v>1000</v>
      </c>
      <c r="Z772" s="260" t="s">
        <v>2686</v>
      </c>
      <c r="AA772" s="260" t="s">
        <v>1499</v>
      </c>
      <c r="AB772" s="260" t="s">
        <v>1500</v>
      </c>
      <c r="AC772" s="260" t="str">
        <f>CONCATENATE( tblNapomenaBudzetKorisnik[[#This Row],[Vrsta prihoda]], "-", tblNapomenaBudzetKorisnik[[#This Row],[Šifra budžetskog korisnika]])</f>
        <v>723115-0712316</v>
      </c>
      <c r="AE772" s="260" t="s">
        <v>575</v>
      </c>
      <c r="AF772" s="260" t="s">
        <v>2767</v>
      </c>
      <c r="AG772" s="274" t="s">
        <v>2777</v>
      </c>
      <c r="AH772" s="260" t="s">
        <v>2778</v>
      </c>
      <c r="AI772" s="260" t="str">
        <f>CONCATENATE(  tblNapomenaOpstinaKorisnik[[#This Row],[Šifra opštine]], "-", tblNapomenaOpstinaKorisnik[[#This Row],[Šifra budžetske organizacije]])</f>
        <v>102-0102400</v>
      </c>
    </row>
    <row r="773" spans="25:35" x14ac:dyDescent="0.2">
      <c r="Y773" s="260" t="s">
        <v>1000</v>
      </c>
      <c r="Z773" s="260" t="s">
        <v>2686</v>
      </c>
      <c r="AA773" s="260" t="s">
        <v>1502</v>
      </c>
      <c r="AB773" s="260" t="s">
        <v>1503</v>
      </c>
      <c r="AC773" s="260" t="str">
        <f>CONCATENATE( tblNapomenaBudzetKorisnik[[#This Row],[Vrsta prihoda]], "-", tblNapomenaBudzetKorisnik[[#This Row],[Šifra budžetskog korisnika]])</f>
        <v>723115-0712317</v>
      </c>
      <c r="AE773" s="260" t="s">
        <v>575</v>
      </c>
      <c r="AF773" s="260" t="s">
        <v>2767</v>
      </c>
      <c r="AG773" s="274" t="s">
        <v>1765</v>
      </c>
      <c r="AH773" s="260" t="s">
        <v>2779</v>
      </c>
      <c r="AI773" s="260" t="str">
        <f>CONCATENATE(  tblNapomenaOpstinaKorisnik[[#This Row],[Šifra opštine]], "-", tblNapomenaOpstinaKorisnik[[#This Row],[Šifra budžetske organizacije]])</f>
        <v>102-0815023</v>
      </c>
    </row>
    <row r="774" spans="25:35" x14ac:dyDescent="0.2">
      <c r="Y774" s="260" t="s">
        <v>1000</v>
      </c>
      <c r="Z774" s="260" t="s">
        <v>2686</v>
      </c>
      <c r="AA774" s="260" t="s">
        <v>1506</v>
      </c>
      <c r="AB774" s="260" t="s">
        <v>1507</v>
      </c>
      <c r="AC774" s="260" t="str">
        <f>CONCATENATE( tblNapomenaBudzetKorisnik[[#This Row],[Vrsta prihoda]], "-", tblNapomenaBudzetKorisnik[[#This Row],[Šifra budžetskog korisnika]])</f>
        <v>723115-0712318</v>
      </c>
      <c r="AE774" s="260" t="s">
        <v>575</v>
      </c>
      <c r="AF774" s="260" t="s">
        <v>2767</v>
      </c>
      <c r="AG774" s="274" t="s">
        <v>1942</v>
      </c>
      <c r="AH774" s="260" t="s">
        <v>2780</v>
      </c>
      <c r="AI774" s="260" t="str">
        <f>CONCATENATE(  tblNapomenaOpstinaKorisnik[[#This Row],[Šifra opštine]], "-", tblNapomenaOpstinaKorisnik[[#This Row],[Šifra budžetske organizacije]])</f>
        <v>102-0818001</v>
      </c>
    </row>
    <row r="775" spans="25:35" x14ac:dyDescent="0.2">
      <c r="Y775" s="260" t="s">
        <v>1000</v>
      </c>
      <c r="Z775" s="260" t="s">
        <v>2686</v>
      </c>
      <c r="AA775" s="260" t="s">
        <v>1509</v>
      </c>
      <c r="AB775" s="260" t="s">
        <v>1510</v>
      </c>
      <c r="AC775" s="260" t="str">
        <f>CONCATENATE( tblNapomenaBudzetKorisnik[[#This Row],[Vrsta prihoda]], "-", tblNapomenaBudzetKorisnik[[#This Row],[Šifra budžetskog korisnika]])</f>
        <v>723115-0712319</v>
      </c>
      <c r="AE775" s="260" t="s">
        <v>575</v>
      </c>
      <c r="AF775" s="260" t="s">
        <v>2767</v>
      </c>
      <c r="AG775" s="274" t="s">
        <v>171</v>
      </c>
      <c r="AH775" s="260" t="s">
        <v>172</v>
      </c>
      <c r="AI775" s="260" t="str">
        <f>CONCATENATE(  tblNapomenaOpstinaKorisnik[[#This Row],[Šifra opštine]], "-", tblNapomenaOpstinaKorisnik[[#This Row],[Šifra budžetske organizacije]])</f>
        <v>102-9999999</v>
      </c>
    </row>
    <row r="776" spans="25:35" x14ac:dyDescent="0.2">
      <c r="Y776" s="260" t="s">
        <v>1000</v>
      </c>
      <c r="Z776" s="260" t="s">
        <v>2686</v>
      </c>
      <c r="AA776" s="260" t="s">
        <v>1512</v>
      </c>
      <c r="AB776" s="260" t="s">
        <v>1513</v>
      </c>
      <c r="AC776" s="260" t="str">
        <f>CONCATENATE( tblNapomenaBudzetKorisnik[[#This Row],[Vrsta prihoda]], "-", tblNapomenaBudzetKorisnik[[#This Row],[Šifra budžetskog korisnika]])</f>
        <v>723115-0712320</v>
      </c>
      <c r="AE776" s="260" t="s">
        <v>586</v>
      </c>
      <c r="AF776" s="260" t="s">
        <v>2781</v>
      </c>
      <c r="AG776" s="274" t="s">
        <v>2782</v>
      </c>
      <c r="AH776" s="260" t="s">
        <v>176</v>
      </c>
      <c r="AI776" s="260" t="str">
        <f>CONCATENATE(  tblNapomenaOpstinaKorisnik[[#This Row],[Šifra opštine]], "-", tblNapomenaOpstinaKorisnik[[#This Row],[Šifra budžetske organizacije]])</f>
        <v>103-0103110</v>
      </c>
    </row>
    <row r="777" spans="25:35" x14ac:dyDescent="0.2">
      <c r="Y777" s="260" t="s">
        <v>1000</v>
      </c>
      <c r="Z777" s="260" t="s">
        <v>2686</v>
      </c>
      <c r="AA777" s="260" t="s">
        <v>1516</v>
      </c>
      <c r="AB777" s="260" t="s">
        <v>1517</v>
      </c>
      <c r="AC777" s="260" t="str">
        <f>CONCATENATE( tblNapomenaBudzetKorisnik[[#This Row],[Vrsta prihoda]], "-", tblNapomenaBudzetKorisnik[[#This Row],[Šifra budžetskog korisnika]])</f>
        <v>723115-0712321</v>
      </c>
      <c r="AE777" s="260" t="s">
        <v>586</v>
      </c>
      <c r="AF777" s="260" t="s">
        <v>2781</v>
      </c>
      <c r="AG777" s="274" t="s">
        <v>2783</v>
      </c>
      <c r="AH777" s="260" t="s">
        <v>191</v>
      </c>
      <c r="AI777" s="260" t="str">
        <f>CONCATENATE(  tblNapomenaOpstinaKorisnik[[#This Row],[Šifra opštine]], "-", tblNapomenaOpstinaKorisnik[[#This Row],[Šifra budžetske organizacije]])</f>
        <v>103-0103120</v>
      </c>
    </row>
    <row r="778" spans="25:35" x14ac:dyDescent="0.2">
      <c r="Y778" s="260" t="s">
        <v>1000</v>
      </c>
      <c r="Z778" s="260" t="s">
        <v>2686</v>
      </c>
      <c r="AA778" s="260" t="s">
        <v>1520</v>
      </c>
      <c r="AB778" s="260" t="s">
        <v>1521</v>
      </c>
      <c r="AC778" s="260" t="str">
        <f>CONCATENATE( tblNapomenaBudzetKorisnik[[#This Row],[Vrsta prihoda]], "-", tblNapomenaBudzetKorisnik[[#This Row],[Šifra budžetskog korisnika]])</f>
        <v>723115-0712400</v>
      </c>
      <c r="AE778" s="260" t="s">
        <v>586</v>
      </c>
      <c r="AF778" s="260" t="s">
        <v>2781</v>
      </c>
      <c r="AG778" s="274" t="s">
        <v>2784</v>
      </c>
      <c r="AH778" s="260" t="s">
        <v>2785</v>
      </c>
      <c r="AI778" s="260" t="str">
        <f>CONCATENATE(  tblNapomenaOpstinaKorisnik[[#This Row],[Šifra opštine]], "-", tblNapomenaOpstinaKorisnik[[#This Row],[Šifra budžetske organizacije]])</f>
        <v>103-0103130</v>
      </c>
    </row>
    <row r="779" spans="25:35" x14ac:dyDescent="0.2">
      <c r="Y779" s="260" t="s">
        <v>1000</v>
      </c>
      <c r="Z779" s="260" t="s">
        <v>2686</v>
      </c>
      <c r="AA779" s="260" t="s">
        <v>1523</v>
      </c>
      <c r="AB779" s="260" t="s">
        <v>1524</v>
      </c>
      <c r="AC779" s="260" t="str">
        <f>CONCATENATE( tblNapomenaBudzetKorisnik[[#This Row],[Vrsta prihoda]], "-", tblNapomenaBudzetKorisnik[[#This Row],[Šifra budžetskog korisnika]])</f>
        <v>723115-0712401</v>
      </c>
      <c r="AE779" s="260" t="s">
        <v>586</v>
      </c>
      <c r="AF779" s="260" t="s">
        <v>2781</v>
      </c>
      <c r="AG779" s="274" t="s">
        <v>2786</v>
      </c>
      <c r="AH779" s="260" t="s">
        <v>238</v>
      </c>
      <c r="AI779" s="260" t="str">
        <f>CONCATENATE(  tblNapomenaOpstinaKorisnik[[#This Row],[Šifra opštine]], "-", tblNapomenaOpstinaKorisnik[[#This Row],[Šifra budžetske organizacije]])</f>
        <v>103-0103140</v>
      </c>
    </row>
    <row r="780" spans="25:35" x14ac:dyDescent="0.2">
      <c r="Y780" s="260" t="s">
        <v>1000</v>
      </c>
      <c r="Z780" s="260" t="s">
        <v>2686</v>
      </c>
      <c r="AA780" s="260" t="s">
        <v>1527</v>
      </c>
      <c r="AB780" s="260" t="s">
        <v>1528</v>
      </c>
      <c r="AC780" s="260" t="str">
        <f>CONCATENATE( tblNapomenaBudzetKorisnik[[#This Row],[Vrsta prihoda]], "-", tblNapomenaBudzetKorisnik[[#This Row],[Šifra budžetskog korisnika]])</f>
        <v>723115-0712402</v>
      </c>
      <c r="AE780" s="260" t="s">
        <v>586</v>
      </c>
      <c r="AF780" s="260" t="s">
        <v>2781</v>
      </c>
      <c r="AG780" s="274" t="s">
        <v>2787</v>
      </c>
      <c r="AH780" s="260" t="s">
        <v>253</v>
      </c>
      <c r="AI780" s="260" t="str">
        <f>CONCATENATE(  tblNapomenaOpstinaKorisnik[[#This Row],[Šifra opštine]], "-", tblNapomenaOpstinaKorisnik[[#This Row],[Šifra budžetske organizacije]])</f>
        <v>103-0103150</v>
      </c>
    </row>
    <row r="781" spans="25:35" x14ac:dyDescent="0.2">
      <c r="Y781" s="260" t="s">
        <v>1000</v>
      </c>
      <c r="Z781" s="260" t="s">
        <v>2686</v>
      </c>
      <c r="AA781" s="260" t="s">
        <v>1531</v>
      </c>
      <c r="AB781" s="260" t="s">
        <v>1532</v>
      </c>
      <c r="AC781" s="260" t="str">
        <f>CONCATENATE( tblNapomenaBudzetKorisnik[[#This Row],[Vrsta prihoda]], "-", tblNapomenaBudzetKorisnik[[#This Row],[Šifra budžetskog korisnika]])</f>
        <v>723115-0712403</v>
      </c>
      <c r="AE781" s="260" t="s">
        <v>586</v>
      </c>
      <c r="AF781" s="260" t="s">
        <v>2781</v>
      </c>
      <c r="AG781" s="274" t="s">
        <v>2788</v>
      </c>
      <c r="AH781" s="260" t="s">
        <v>597</v>
      </c>
      <c r="AI781" s="260" t="str">
        <f>CONCATENATE(  tblNapomenaOpstinaKorisnik[[#This Row],[Šifra opštine]], "-", tblNapomenaOpstinaKorisnik[[#This Row],[Šifra budžetske organizacije]])</f>
        <v>103-0103160</v>
      </c>
    </row>
    <row r="782" spans="25:35" x14ac:dyDescent="0.2">
      <c r="Y782" s="260" t="s">
        <v>1000</v>
      </c>
      <c r="Z782" s="260" t="s">
        <v>2686</v>
      </c>
      <c r="AA782" s="260" t="s">
        <v>1535</v>
      </c>
      <c r="AB782" s="260" t="s">
        <v>1536</v>
      </c>
      <c r="AC782" s="260" t="str">
        <f>CONCATENATE( tblNapomenaBudzetKorisnik[[#This Row],[Vrsta prihoda]], "-", tblNapomenaBudzetKorisnik[[#This Row],[Šifra budžetskog korisnika]])</f>
        <v>723115-0712404</v>
      </c>
      <c r="AE782" s="260" t="s">
        <v>586</v>
      </c>
      <c r="AF782" s="260" t="s">
        <v>2781</v>
      </c>
      <c r="AG782" s="274" t="s">
        <v>2789</v>
      </c>
      <c r="AH782" s="260" t="s">
        <v>1012</v>
      </c>
      <c r="AI782" s="260" t="str">
        <f>CONCATENATE(  tblNapomenaOpstinaKorisnik[[#This Row],[Šifra opštine]], "-", tblNapomenaOpstinaKorisnik[[#This Row],[Šifra budžetske organizacije]])</f>
        <v>103-0103170</v>
      </c>
    </row>
    <row r="783" spans="25:35" x14ac:dyDescent="0.2">
      <c r="Y783" s="260" t="s">
        <v>1000</v>
      </c>
      <c r="Z783" s="260" t="s">
        <v>2686</v>
      </c>
      <c r="AA783" s="260" t="s">
        <v>1539</v>
      </c>
      <c r="AB783" s="260" t="s">
        <v>1540</v>
      </c>
      <c r="AC783" s="260" t="str">
        <f>CONCATENATE( tblNapomenaBudzetKorisnik[[#This Row],[Vrsta prihoda]], "-", tblNapomenaBudzetKorisnik[[#This Row],[Šifra budžetskog korisnika]])</f>
        <v>723115-0712405</v>
      </c>
      <c r="AE783" s="260" t="s">
        <v>586</v>
      </c>
      <c r="AF783" s="260" t="s">
        <v>2781</v>
      </c>
      <c r="AG783" s="274" t="s">
        <v>2790</v>
      </c>
      <c r="AH783" s="260" t="s">
        <v>633</v>
      </c>
      <c r="AI783" s="260" t="str">
        <f>CONCATENATE(  tblNapomenaOpstinaKorisnik[[#This Row],[Šifra opštine]], "-", tblNapomenaOpstinaKorisnik[[#This Row],[Šifra budžetske organizacije]])</f>
        <v>103-0103180</v>
      </c>
    </row>
    <row r="784" spans="25:35" x14ac:dyDescent="0.2">
      <c r="Y784" s="260" t="s">
        <v>1000</v>
      </c>
      <c r="Z784" s="260" t="s">
        <v>2686</v>
      </c>
      <c r="AA784" s="260" t="s">
        <v>1543</v>
      </c>
      <c r="AB784" s="260" t="s">
        <v>1544</v>
      </c>
      <c r="AC784" s="260" t="str">
        <f>CONCATENATE( tblNapomenaBudzetKorisnik[[#This Row],[Vrsta prihoda]], "-", tblNapomenaBudzetKorisnik[[#This Row],[Šifra budžetskog korisnika]])</f>
        <v>723115-0712406</v>
      </c>
      <c r="AE784" s="260" t="s">
        <v>586</v>
      </c>
      <c r="AF784" s="260" t="s">
        <v>2781</v>
      </c>
      <c r="AG784" s="274" t="s">
        <v>2791</v>
      </c>
      <c r="AH784" s="260" t="s">
        <v>277</v>
      </c>
      <c r="AI784" s="260" t="str">
        <f>CONCATENATE(  tblNapomenaOpstinaKorisnik[[#This Row],[Šifra opštine]], "-", tblNapomenaOpstinaKorisnik[[#This Row],[Šifra budžetske organizacije]])</f>
        <v>103-0103190</v>
      </c>
    </row>
    <row r="785" spans="25:35" x14ac:dyDescent="0.2">
      <c r="Y785" s="260" t="s">
        <v>1000</v>
      </c>
      <c r="Z785" s="260" t="s">
        <v>2686</v>
      </c>
      <c r="AA785" s="260" t="s">
        <v>1547</v>
      </c>
      <c r="AB785" s="260" t="s">
        <v>1483</v>
      </c>
      <c r="AC785" s="260" t="str">
        <f>CONCATENATE( tblNapomenaBudzetKorisnik[[#This Row],[Vrsta prihoda]], "-", tblNapomenaBudzetKorisnik[[#This Row],[Šifra budžetskog korisnika]])</f>
        <v>723115-0712407</v>
      </c>
      <c r="AE785" s="260" t="s">
        <v>586</v>
      </c>
      <c r="AF785" s="260" t="s">
        <v>2781</v>
      </c>
      <c r="AG785" s="274" t="s">
        <v>2792</v>
      </c>
      <c r="AH785" s="260" t="s">
        <v>300</v>
      </c>
      <c r="AI785" s="260" t="str">
        <f>CONCATENATE(  tblNapomenaOpstinaKorisnik[[#This Row],[Šifra opštine]], "-", tblNapomenaOpstinaKorisnik[[#This Row],[Šifra budžetske organizacije]])</f>
        <v>103-0103200</v>
      </c>
    </row>
    <row r="786" spans="25:35" x14ac:dyDescent="0.2">
      <c r="Y786" s="260" t="s">
        <v>1000</v>
      </c>
      <c r="Z786" s="260" t="s">
        <v>2686</v>
      </c>
      <c r="AA786" s="260" t="s">
        <v>1550</v>
      </c>
      <c r="AB786" s="260" t="s">
        <v>1486</v>
      </c>
      <c r="AC786" s="260" t="str">
        <f>CONCATENATE( tblNapomenaBudzetKorisnik[[#This Row],[Vrsta prihoda]], "-", tblNapomenaBudzetKorisnik[[#This Row],[Šifra budžetskog korisnika]])</f>
        <v>723115-0712410</v>
      </c>
      <c r="AE786" s="260" t="s">
        <v>586</v>
      </c>
      <c r="AF786" s="260" t="s">
        <v>2781</v>
      </c>
      <c r="AG786" s="274" t="s">
        <v>2793</v>
      </c>
      <c r="AH786" s="260" t="s">
        <v>1183</v>
      </c>
      <c r="AI786" s="260" t="str">
        <f>CONCATENATE(  tblNapomenaOpstinaKorisnik[[#This Row],[Šifra opštine]], "-", tblNapomenaOpstinaKorisnik[[#This Row],[Šifra budžetske organizacije]])</f>
        <v>103-0103240</v>
      </c>
    </row>
    <row r="787" spans="25:35" x14ac:dyDescent="0.2">
      <c r="Y787" s="260" t="s">
        <v>1000</v>
      </c>
      <c r="Z787" s="260" t="s">
        <v>2686</v>
      </c>
      <c r="AA787" s="260" t="s">
        <v>1553</v>
      </c>
      <c r="AB787" s="260" t="s">
        <v>1554</v>
      </c>
      <c r="AC787" s="260" t="str">
        <f>CONCATENATE( tblNapomenaBudzetKorisnik[[#This Row],[Vrsta prihoda]], "-", tblNapomenaBudzetKorisnik[[#This Row],[Šifra budžetskog korisnika]])</f>
        <v>723115-0712411</v>
      </c>
      <c r="AE787" s="260" t="s">
        <v>586</v>
      </c>
      <c r="AF787" s="260" t="s">
        <v>2781</v>
      </c>
      <c r="AG787" s="274" t="s">
        <v>2794</v>
      </c>
      <c r="AH787" s="260" t="s">
        <v>2795</v>
      </c>
      <c r="AI787" s="260" t="str">
        <f>CONCATENATE(  tblNapomenaOpstinaKorisnik[[#This Row],[Šifra opštine]], "-", tblNapomenaOpstinaKorisnik[[#This Row],[Šifra budžetske organizacije]])</f>
        <v>103-0103300</v>
      </c>
    </row>
    <row r="788" spans="25:35" x14ac:dyDescent="0.2">
      <c r="Y788" s="260" t="s">
        <v>1000</v>
      </c>
      <c r="Z788" s="260" t="s">
        <v>2686</v>
      </c>
      <c r="AA788" s="260" t="s">
        <v>1557</v>
      </c>
      <c r="AB788" s="260" t="s">
        <v>1558</v>
      </c>
      <c r="AC788" s="260" t="str">
        <f>CONCATENATE( tblNapomenaBudzetKorisnik[[#This Row],[Vrsta prihoda]], "-", tblNapomenaBudzetKorisnik[[#This Row],[Šifra budžetskog korisnika]])</f>
        <v>723115-0712412</v>
      </c>
      <c r="AE788" s="260" t="s">
        <v>586</v>
      </c>
      <c r="AF788" s="260" t="s">
        <v>2781</v>
      </c>
      <c r="AG788" s="274" t="s">
        <v>2796</v>
      </c>
      <c r="AH788" s="260" t="s">
        <v>333</v>
      </c>
      <c r="AI788" s="260" t="str">
        <f>CONCATENATE(  tblNapomenaOpstinaKorisnik[[#This Row],[Šifra opštine]], "-", tblNapomenaOpstinaKorisnik[[#This Row],[Šifra budžetske organizacije]])</f>
        <v>103-0103301</v>
      </c>
    </row>
    <row r="789" spans="25:35" x14ac:dyDescent="0.2">
      <c r="Y789" s="260" t="s">
        <v>1000</v>
      </c>
      <c r="Z789" s="260" t="s">
        <v>2686</v>
      </c>
      <c r="AA789" s="260" t="s">
        <v>1561</v>
      </c>
      <c r="AB789" s="260" t="s">
        <v>1562</v>
      </c>
      <c r="AC789" s="260" t="str">
        <f>CONCATENATE( tblNapomenaBudzetKorisnik[[#This Row],[Vrsta prihoda]], "-", tblNapomenaBudzetKorisnik[[#This Row],[Šifra budžetskog korisnika]])</f>
        <v>723115-0712413</v>
      </c>
      <c r="AE789" s="260" t="s">
        <v>586</v>
      </c>
      <c r="AF789" s="260" t="s">
        <v>2781</v>
      </c>
      <c r="AG789" s="274" t="s">
        <v>2797</v>
      </c>
      <c r="AH789" s="260" t="s">
        <v>2798</v>
      </c>
      <c r="AI789" s="260" t="str">
        <f>CONCATENATE(  tblNapomenaOpstinaKorisnik[[#This Row],[Šifra opštine]], "-", tblNapomenaOpstinaKorisnik[[#This Row],[Šifra budžetske organizacije]])</f>
        <v>103-0103400</v>
      </c>
    </row>
    <row r="790" spans="25:35" x14ac:dyDescent="0.2">
      <c r="Y790" s="260" t="s">
        <v>1000</v>
      </c>
      <c r="Z790" s="260" t="s">
        <v>2686</v>
      </c>
      <c r="AA790" s="260" t="s">
        <v>1565</v>
      </c>
      <c r="AB790" s="260" t="s">
        <v>1566</v>
      </c>
      <c r="AC790" s="260" t="str">
        <f>CONCATENATE( tblNapomenaBudzetKorisnik[[#This Row],[Vrsta prihoda]], "-", tblNapomenaBudzetKorisnik[[#This Row],[Šifra budžetskog korisnika]])</f>
        <v>723115-0712414</v>
      </c>
      <c r="AE790" s="260" t="s">
        <v>586</v>
      </c>
      <c r="AF790" s="260" t="s">
        <v>2781</v>
      </c>
      <c r="AG790" s="274" t="s">
        <v>2799</v>
      </c>
      <c r="AH790" s="260" t="s">
        <v>2800</v>
      </c>
      <c r="AI790" s="260" t="str">
        <f>CONCATENATE(  tblNapomenaOpstinaKorisnik[[#This Row],[Šifra opštine]], "-", tblNapomenaOpstinaKorisnik[[#This Row],[Šifra budžetske organizacije]])</f>
        <v>103-0103600</v>
      </c>
    </row>
    <row r="791" spans="25:35" x14ac:dyDescent="0.2">
      <c r="Y791" s="260" t="s">
        <v>1000</v>
      </c>
      <c r="Z791" s="260" t="s">
        <v>2686</v>
      </c>
      <c r="AA791" s="260" t="s">
        <v>1569</v>
      </c>
      <c r="AB791" s="260" t="s">
        <v>1570</v>
      </c>
      <c r="AC791" s="260" t="str">
        <f>CONCATENATE( tblNapomenaBudzetKorisnik[[#This Row],[Vrsta prihoda]], "-", tblNapomenaBudzetKorisnik[[#This Row],[Šifra budžetskog korisnika]])</f>
        <v>723115-0712415</v>
      </c>
      <c r="AE791" s="260" t="s">
        <v>586</v>
      </c>
      <c r="AF791" s="260" t="s">
        <v>2781</v>
      </c>
      <c r="AG791" s="274" t="s">
        <v>1827</v>
      </c>
      <c r="AH791" s="260" t="s">
        <v>2801</v>
      </c>
      <c r="AI791" s="260" t="str">
        <f>CONCATENATE(  tblNapomenaOpstinaKorisnik[[#This Row],[Šifra opštine]], "-", tblNapomenaOpstinaKorisnik[[#This Row],[Šifra budžetske organizacije]])</f>
        <v>103-0815044</v>
      </c>
    </row>
    <row r="792" spans="25:35" x14ac:dyDescent="0.2">
      <c r="Y792" s="260" t="s">
        <v>1000</v>
      </c>
      <c r="Z792" s="260" t="s">
        <v>2686</v>
      </c>
      <c r="AA792" s="260" t="s">
        <v>1571</v>
      </c>
      <c r="AB792" s="260" t="s">
        <v>1572</v>
      </c>
      <c r="AC792" s="260" t="str">
        <f>CONCATENATE( tblNapomenaBudzetKorisnik[[#This Row],[Vrsta prihoda]], "-", tblNapomenaBudzetKorisnik[[#This Row],[Šifra budžetskog korisnika]])</f>
        <v>723115-0712416</v>
      </c>
      <c r="AE792" s="260" t="s">
        <v>586</v>
      </c>
      <c r="AF792" s="260" t="s">
        <v>2781</v>
      </c>
      <c r="AG792" s="274" t="s">
        <v>1830</v>
      </c>
      <c r="AH792" s="260" t="s">
        <v>2802</v>
      </c>
      <c r="AI792" s="260" t="str">
        <f>CONCATENATE(  tblNapomenaOpstinaKorisnik[[#This Row],[Šifra opštine]], "-", tblNapomenaOpstinaKorisnik[[#This Row],[Šifra budžetske organizacije]])</f>
        <v>103-0815045</v>
      </c>
    </row>
    <row r="793" spans="25:35" x14ac:dyDescent="0.2">
      <c r="Y793" s="260" t="s">
        <v>1000</v>
      </c>
      <c r="Z793" s="260" t="s">
        <v>2686</v>
      </c>
      <c r="AA793" s="260" t="s">
        <v>1575</v>
      </c>
      <c r="AB793" s="260" t="s">
        <v>1576</v>
      </c>
      <c r="AC793" s="260" t="str">
        <f>CONCATENATE( tblNapomenaBudzetKorisnik[[#This Row],[Vrsta prihoda]], "-", tblNapomenaBudzetKorisnik[[#This Row],[Šifra budžetskog korisnika]])</f>
        <v>723115-0712417</v>
      </c>
      <c r="AE793" s="260" t="s">
        <v>586</v>
      </c>
      <c r="AF793" s="260" t="s">
        <v>2781</v>
      </c>
      <c r="AG793" s="274" t="s">
        <v>1946</v>
      </c>
      <c r="AH793" s="260" t="s">
        <v>2803</v>
      </c>
      <c r="AI793" s="260" t="str">
        <f>CONCATENATE(  tblNapomenaOpstinaKorisnik[[#This Row],[Šifra opštine]], "-", tblNapomenaOpstinaKorisnik[[#This Row],[Šifra budžetske organizacije]])</f>
        <v>103-0818002</v>
      </c>
    </row>
    <row r="794" spans="25:35" x14ac:dyDescent="0.2">
      <c r="Y794" s="260" t="s">
        <v>1000</v>
      </c>
      <c r="Z794" s="260" t="s">
        <v>2686</v>
      </c>
      <c r="AA794" s="260" t="s">
        <v>1578</v>
      </c>
      <c r="AB794" s="260" t="s">
        <v>1579</v>
      </c>
      <c r="AC794" s="260" t="str">
        <f>CONCATENATE( tblNapomenaBudzetKorisnik[[#This Row],[Vrsta prihoda]], "-", tblNapomenaBudzetKorisnik[[#This Row],[Šifra budžetskog korisnika]])</f>
        <v>723115-0712418</v>
      </c>
      <c r="AE794" s="260" t="s">
        <v>586</v>
      </c>
      <c r="AF794" s="260" t="s">
        <v>2781</v>
      </c>
      <c r="AG794" s="274" t="s">
        <v>171</v>
      </c>
      <c r="AH794" s="260" t="s">
        <v>172</v>
      </c>
      <c r="AI794" s="260" t="str">
        <f>CONCATENATE(  tblNapomenaOpstinaKorisnik[[#This Row],[Šifra opštine]], "-", tblNapomenaOpstinaKorisnik[[#This Row],[Šifra budžetske organizacije]])</f>
        <v>103-9999999</v>
      </c>
    </row>
    <row r="795" spans="25:35" x14ac:dyDescent="0.2">
      <c r="Y795" s="260" t="s">
        <v>1000</v>
      </c>
      <c r="Z795" s="260" t="s">
        <v>2686</v>
      </c>
      <c r="AA795" s="260" t="s">
        <v>1581</v>
      </c>
      <c r="AB795" s="260" t="s">
        <v>1582</v>
      </c>
      <c r="AC795" s="260" t="str">
        <f>CONCATENATE( tblNapomenaBudzetKorisnik[[#This Row],[Vrsta prihoda]], "-", tblNapomenaBudzetKorisnik[[#This Row],[Šifra budžetskog korisnika]])</f>
        <v>723115-0712419</v>
      </c>
      <c r="AE795" s="260" t="s">
        <v>709</v>
      </c>
      <c r="AF795" s="260" t="s">
        <v>2804</v>
      </c>
      <c r="AG795" s="274" t="s">
        <v>2805</v>
      </c>
      <c r="AH795" s="260" t="s">
        <v>176</v>
      </c>
      <c r="AI795" s="260" t="str">
        <f>CONCATENATE(  tblNapomenaOpstinaKorisnik[[#This Row],[Šifra opštine]], "-", tblNapomenaOpstinaKorisnik[[#This Row],[Šifra budžetske organizacije]])</f>
        <v>105-0105110</v>
      </c>
    </row>
    <row r="796" spans="25:35" x14ac:dyDescent="0.2">
      <c r="Y796" s="260" t="s">
        <v>1000</v>
      </c>
      <c r="Z796" s="260" t="s">
        <v>2686</v>
      </c>
      <c r="AA796" s="260" t="s">
        <v>1584</v>
      </c>
      <c r="AB796" s="260" t="s">
        <v>1585</v>
      </c>
      <c r="AC796" s="260" t="str">
        <f>CONCATENATE( tblNapomenaBudzetKorisnik[[#This Row],[Vrsta prihoda]], "-", tblNapomenaBudzetKorisnik[[#This Row],[Šifra budžetskog korisnika]])</f>
        <v>723115-0712420</v>
      </c>
      <c r="AE796" s="260" t="s">
        <v>709</v>
      </c>
      <c r="AF796" s="260" t="s">
        <v>2804</v>
      </c>
      <c r="AG796" s="274" t="s">
        <v>2806</v>
      </c>
      <c r="AH796" s="260" t="s">
        <v>931</v>
      </c>
      <c r="AI796" s="260" t="str">
        <f>CONCATENATE(  tblNapomenaOpstinaKorisnik[[#This Row],[Šifra opštine]], "-", tblNapomenaOpstinaKorisnik[[#This Row],[Šifra budžetske organizacije]])</f>
        <v>105-0105130</v>
      </c>
    </row>
    <row r="797" spans="25:35" x14ac:dyDescent="0.2">
      <c r="Y797" s="260" t="s">
        <v>1000</v>
      </c>
      <c r="Z797" s="260" t="s">
        <v>2686</v>
      </c>
      <c r="AA797" s="260" t="s">
        <v>1587</v>
      </c>
      <c r="AB797" s="260" t="s">
        <v>1588</v>
      </c>
      <c r="AC797" s="260" t="str">
        <f>CONCATENATE( tblNapomenaBudzetKorisnik[[#This Row],[Vrsta prihoda]], "-", tblNapomenaBudzetKorisnik[[#This Row],[Šifra budžetskog korisnika]])</f>
        <v>723115-0712500</v>
      </c>
      <c r="AE797" s="260" t="s">
        <v>709</v>
      </c>
      <c r="AF797" s="260" t="s">
        <v>2804</v>
      </c>
      <c r="AG797" s="274" t="s">
        <v>2807</v>
      </c>
      <c r="AH797" s="260" t="s">
        <v>277</v>
      </c>
      <c r="AI797" s="260" t="str">
        <f>CONCATENATE(  tblNapomenaOpstinaKorisnik[[#This Row],[Šifra opštine]], "-", tblNapomenaOpstinaKorisnik[[#This Row],[Šifra budžetske organizacije]])</f>
        <v>105-0105190</v>
      </c>
    </row>
    <row r="798" spans="25:35" x14ac:dyDescent="0.2">
      <c r="Y798" s="260" t="s">
        <v>1000</v>
      </c>
      <c r="Z798" s="260" t="s">
        <v>2686</v>
      </c>
      <c r="AA798" s="260" t="s">
        <v>1590</v>
      </c>
      <c r="AB798" s="260" t="s">
        <v>1591</v>
      </c>
      <c r="AC798" s="260" t="str">
        <f>CONCATENATE( tblNapomenaBudzetKorisnik[[#This Row],[Vrsta prihoda]], "-", tblNapomenaBudzetKorisnik[[#This Row],[Šifra budžetskog korisnika]])</f>
        <v>723115-0712501</v>
      </c>
      <c r="AE798" s="260" t="s">
        <v>709</v>
      </c>
      <c r="AF798" s="260" t="s">
        <v>2804</v>
      </c>
      <c r="AG798" s="274" t="s">
        <v>171</v>
      </c>
      <c r="AH798" s="260" t="s">
        <v>172</v>
      </c>
      <c r="AI798" s="260" t="str">
        <f>CONCATENATE(  tblNapomenaOpstinaKorisnik[[#This Row],[Šifra opštine]], "-", tblNapomenaOpstinaKorisnik[[#This Row],[Šifra budžetske organizacije]])</f>
        <v>105-9999999</v>
      </c>
    </row>
    <row r="799" spans="25:35" x14ac:dyDescent="0.2">
      <c r="Y799" s="260" t="s">
        <v>1000</v>
      </c>
      <c r="Z799" s="260" t="s">
        <v>2686</v>
      </c>
      <c r="AA799" s="260" t="s">
        <v>1594</v>
      </c>
      <c r="AB799" s="260" t="s">
        <v>1595</v>
      </c>
      <c r="AC799" s="260" t="str">
        <f>CONCATENATE( tblNapomenaBudzetKorisnik[[#This Row],[Vrsta prihoda]], "-", tblNapomenaBudzetKorisnik[[#This Row],[Šifra budžetskog korisnika]])</f>
        <v>723115-0712502</v>
      </c>
      <c r="AE799" s="260" t="s">
        <v>717</v>
      </c>
      <c r="AF799" s="260" t="s">
        <v>2808</v>
      </c>
      <c r="AG799" s="274" t="s">
        <v>2809</v>
      </c>
      <c r="AH799" s="260" t="s">
        <v>514</v>
      </c>
      <c r="AI799" s="260" t="str">
        <f>CONCATENATE(  tblNapomenaOpstinaKorisnik[[#This Row],[Šifra opštine]], "-", tblNapomenaOpstinaKorisnik[[#This Row],[Šifra budžetske organizacije]])</f>
        <v>107-0107110</v>
      </c>
    </row>
    <row r="800" spans="25:35" x14ac:dyDescent="0.2">
      <c r="Y800" s="260" t="s">
        <v>1000</v>
      </c>
      <c r="Z800" s="260" t="s">
        <v>2686</v>
      </c>
      <c r="AA800" s="260" t="s">
        <v>1598</v>
      </c>
      <c r="AB800" s="260" t="s">
        <v>1599</v>
      </c>
      <c r="AC800" s="260" t="str">
        <f>CONCATENATE( tblNapomenaBudzetKorisnik[[#This Row],[Vrsta prihoda]], "-", tblNapomenaBudzetKorisnik[[#This Row],[Šifra budžetskog korisnika]])</f>
        <v>723115-0712503</v>
      </c>
      <c r="AE800" s="260" t="s">
        <v>717</v>
      </c>
      <c r="AF800" s="260" t="s">
        <v>2808</v>
      </c>
      <c r="AG800" s="274" t="s">
        <v>2810</v>
      </c>
      <c r="AH800" s="260" t="s">
        <v>2264</v>
      </c>
      <c r="AI800" s="260" t="str">
        <f>CONCATENATE(  tblNapomenaOpstinaKorisnik[[#This Row],[Šifra opštine]], "-", tblNapomenaOpstinaKorisnik[[#This Row],[Šifra budžetske organizacije]])</f>
        <v>107-0107120</v>
      </c>
    </row>
    <row r="801" spans="25:35" x14ac:dyDescent="0.2">
      <c r="Y801" s="260" t="s">
        <v>1000</v>
      </c>
      <c r="Z801" s="260" t="s">
        <v>2686</v>
      </c>
      <c r="AA801" s="260" t="s">
        <v>1602</v>
      </c>
      <c r="AB801" s="260" t="s">
        <v>1603</v>
      </c>
      <c r="AC801" s="260" t="str">
        <f>CONCATENATE( tblNapomenaBudzetKorisnik[[#This Row],[Vrsta prihoda]], "-", tblNapomenaBudzetKorisnik[[#This Row],[Šifra budžetskog korisnika]])</f>
        <v>723115-0712504</v>
      </c>
      <c r="AE801" s="260" t="s">
        <v>717</v>
      </c>
      <c r="AF801" s="260" t="s">
        <v>2808</v>
      </c>
      <c r="AG801" s="274" t="s">
        <v>2811</v>
      </c>
      <c r="AH801" s="260" t="s">
        <v>747</v>
      </c>
      <c r="AI801" s="260" t="str">
        <f>CONCATENATE(  tblNapomenaOpstinaKorisnik[[#This Row],[Šifra opštine]], "-", tblNapomenaOpstinaKorisnik[[#This Row],[Šifra budžetske organizacije]])</f>
        <v>107-0107125</v>
      </c>
    </row>
    <row r="802" spans="25:35" x14ac:dyDescent="0.2">
      <c r="Y802" s="260" t="s">
        <v>1000</v>
      </c>
      <c r="Z802" s="260" t="s">
        <v>2686</v>
      </c>
      <c r="AA802" s="260" t="s">
        <v>1606</v>
      </c>
      <c r="AB802" s="260" t="s">
        <v>1607</v>
      </c>
      <c r="AC802" s="260" t="str">
        <f>CONCATENATE( tblNapomenaBudzetKorisnik[[#This Row],[Vrsta prihoda]], "-", tblNapomenaBudzetKorisnik[[#This Row],[Šifra budžetskog korisnika]])</f>
        <v>723115-0712505</v>
      </c>
      <c r="AE802" s="260" t="s">
        <v>717</v>
      </c>
      <c r="AF802" s="260" t="s">
        <v>2808</v>
      </c>
      <c r="AG802" s="274" t="s">
        <v>2812</v>
      </c>
      <c r="AH802" s="260" t="s">
        <v>222</v>
      </c>
      <c r="AI802" s="260" t="str">
        <f>CONCATENATE(  tblNapomenaOpstinaKorisnik[[#This Row],[Šifra opštine]], "-", tblNapomenaOpstinaKorisnik[[#This Row],[Šifra budžetske organizacije]])</f>
        <v>107-0107130</v>
      </c>
    </row>
    <row r="803" spans="25:35" x14ac:dyDescent="0.2">
      <c r="Y803" s="260" t="s">
        <v>1000</v>
      </c>
      <c r="Z803" s="260" t="s">
        <v>2686</v>
      </c>
      <c r="AA803" s="260" t="s">
        <v>1610</v>
      </c>
      <c r="AB803" s="260" t="s">
        <v>1611</v>
      </c>
      <c r="AC803" s="260" t="str">
        <f>CONCATENATE( tblNapomenaBudzetKorisnik[[#This Row],[Vrsta prihoda]], "-", tblNapomenaBudzetKorisnik[[#This Row],[Šifra budžetskog korisnika]])</f>
        <v>723115-0712506</v>
      </c>
      <c r="AE803" s="260" t="s">
        <v>717</v>
      </c>
      <c r="AF803" s="260" t="s">
        <v>2808</v>
      </c>
      <c r="AG803" s="274" t="s">
        <v>2813</v>
      </c>
      <c r="AH803" s="260" t="s">
        <v>238</v>
      </c>
      <c r="AI803" s="260" t="str">
        <f>CONCATENATE(  tblNapomenaOpstinaKorisnik[[#This Row],[Šifra opštine]], "-", tblNapomenaOpstinaKorisnik[[#This Row],[Šifra budžetske organizacije]])</f>
        <v>107-0107140</v>
      </c>
    </row>
    <row r="804" spans="25:35" x14ac:dyDescent="0.2">
      <c r="Y804" s="260" t="s">
        <v>1000</v>
      </c>
      <c r="Z804" s="260" t="s">
        <v>2686</v>
      </c>
      <c r="AA804" s="260" t="s">
        <v>1614</v>
      </c>
      <c r="AB804" s="260" t="s">
        <v>1615</v>
      </c>
      <c r="AC804" s="260" t="str">
        <f>CONCATENATE( tblNapomenaBudzetKorisnik[[#This Row],[Vrsta prihoda]], "-", tblNapomenaBudzetKorisnik[[#This Row],[Šifra budžetskog korisnika]])</f>
        <v>723115-0712507</v>
      </c>
      <c r="AE804" s="260" t="s">
        <v>717</v>
      </c>
      <c r="AF804" s="260" t="s">
        <v>2808</v>
      </c>
      <c r="AG804" s="274" t="s">
        <v>2814</v>
      </c>
      <c r="AH804" s="260" t="s">
        <v>253</v>
      </c>
      <c r="AI804" s="260" t="str">
        <f>CONCATENATE(  tblNapomenaOpstinaKorisnik[[#This Row],[Šifra opštine]], "-", tblNapomenaOpstinaKorisnik[[#This Row],[Šifra budžetske organizacije]])</f>
        <v>107-0107150</v>
      </c>
    </row>
    <row r="805" spans="25:35" x14ac:dyDescent="0.2">
      <c r="Y805" s="260" t="s">
        <v>1000</v>
      </c>
      <c r="Z805" s="260" t="s">
        <v>2686</v>
      </c>
      <c r="AA805" s="260" t="s">
        <v>1618</v>
      </c>
      <c r="AB805" s="260" t="s">
        <v>1619</v>
      </c>
      <c r="AC805" s="260" t="str">
        <f>CONCATENATE( tblNapomenaBudzetKorisnik[[#This Row],[Vrsta prihoda]], "-", tblNapomenaBudzetKorisnik[[#This Row],[Šifra budžetskog korisnika]])</f>
        <v>723115-0712508</v>
      </c>
      <c r="AE805" s="260" t="s">
        <v>717</v>
      </c>
      <c r="AF805" s="260" t="s">
        <v>2808</v>
      </c>
      <c r="AG805" s="274" t="s">
        <v>2815</v>
      </c>
      <c r="AH805" s="260" t="s">
        <v>597</v>
      </c>
      <c r="AI805" s="260" t="str">
        <f>CONCATENATE(  tblNapomenaOpstinaKorisnik[[#This Row],[Šifra opštine]], "-", tblNapomenaOpstinaKorisnik[[#This Row],[Šifra budžetske organizacije]])</f>
        <v>107-0107160</v>
      </c>
    </row>
    <row r="806" spans="25:35" x14ac:dyDescent="0.2">
      <c r="Y806" s="260" t="s">
        <v>1000</v>
      </c>
      <c r="Z806" s="260" t="s">
        <v>2686</v>
      </c>
      <c r="AA806" s="260" t="s">
        <v>1622</v>
      </c>
      <c r="AB806" s="260" t="s">
        <v>1483</v>
      </c>
      <c r="AC806" s="260" t="str">
        <f>CONCATENATE( tblNapomenaBudzetKorisnik[[#This Row],[Vrsta prihoda]], "-", tblNapomenaBudzetKorisnik[[#This Row],[Šifra budžetskog korisnika]])</f>
        <v>723115-0712509</v>
      </c>
      <c r="AE806" s="260" t="s">
        <v>717</v>
      </c>
      <c r="AF806" s="260" t="s">
        <v>2808</v>
      </c>
      <c r="AG806" s="274" t="s">
        <v>2816</v>
      </c>
      <c r="AH806" s="260" t="s">
        <v>1012</v>
      </c>
      <c r="AI806" s="260" t="str">
        <f>CONCATENATE(  tblNapomenaOpstinaKorisnik[[#This Row],[Šifra opštine]], "-", tblNapomenaOpstinaKorisnik[[#This Row],[Šifra budžetske organizacije]])</f>
        <v>107-0107170</v>
      </c>
    </row>
    <row r="807" spans="25:35" x14ac:dyDescent="0.2">
      <c r="Y807" s="260" t="s">
        <v>1000</v>
      </c>
      <c r="Z807" s="260" t="s">
        <v>2686</v>
      </c>
      <c r="AA807" s="260" t="s">
        <v>1623</v>
      </c>
      <c r="AB807" s="260" t="s">
        <v>1486</v>
      </c>
      <c r="AC807" s="260" t="str">
        <f>CONCATENATE( tblNapomenaBudzetKorisnik[[#This Row],[Vrsta prihoda]], "-", tblNapomenaBudzetKorisnik[[#This Row],[Šifra budžetskog korisnika]])</f>
        <v>723115-0712512</v>
      </c>
      <c r="AE807" s="260" t="s">
        <v>717</v>
      </c>
      <c r="AF807" s="260" t="s">
        <v>2808</v>
      </c>
      <c r="AG807" s="274" t="s">
        <v>2817</v>
      </c>
      <c r="AH807" s="260" t="s">
        <v>633</v>
      </c>
      <c r="AI807" s="260" t="str">
        <f>CONCATENATE(  tblNapomenaOpstinaKorisnik[[#This Row],[Šifra opštine]], "-", tblNapomenaOpstinaKorisnik[[#This Row],[Šifra budžetske organizacije]])</f>
        <v>107-0107180</v>
      </c>
    </row>
    <row r="808" spans="25:35" x14ac:dyDescent="0.2">
      <c r="Y808" s="260" t="s">
        <v>1000</v>
      </c>
      <c r="Z808" s="260" t="s">
        <v>2686</v>
      </c>
      <c r="AA808" s="260" t="s">
        <v>1627</v>
      </c>
      <c r="AB808" s="260" t="s">
        <v>1489</v>
      </c>
      <c r="AC808" s="260" t="str">
        <f>CONCATENATE( tblNapomenaBudzetKorisnik[[#This Row],[Vrsta prihoda]], "-", tblNapomenaBudzetKorisnik[[#This Row],[Šifra budžetskog korisnika]])</f>
        <v>723115-0712513</v>
      </c>
      <c r="AE808" s="260" t="s">
        <v>717</v>
      </c>
      <c r="AF808" s="260" t="s">
        <v>2808</v>
      </c>
      <c r="AG808" s="274" t="s">
        <v>2818</v>
      </c>
      <c r="AH808" s="260" t="s">
        <v>277</v>
      </c>
      <c r="AI808" s="260" t="str">
        <f>CONCATENATE(  tblNapomenaOpstinaKorisnik[[#This Row],[Šifra opštine]], "-", tblNapomenaOpstinaKorisnik[[#This Row],[Šifra budžetske organizacije]])</f>
        <v>107-0107190</v>
      </c>
    </row>
    <row r="809" spans="25:35" x14ac:dyDescent="0.2">
      <c r="Y809" s="260" t="s">
        <v>1000</v>
      </c>
      <c r="Z809" s="260" t="s">
        <v>2686</v>
      </c>
      <c r="AA809" s="260" t="s">
        <v>1630</v>
      </c>
      <c r="AB809" s="260" t="s">
        <v>1631</v>
      </c>
      <c r="AC809" s="260" t="str">
        <f>CONCATENATE( tblNapomenaBudzetKorisnik[[#This Row],[Vrsta prihoda]], "-", tblNapomenaBudzetKorisnik[[#This Row],[Šifra budžetskog korisnika]])</f>
        <v>723115-0712514</v>
      </c>
      <c r="AE809" s="260" t="s">
        <v>717</v>
      </c>
      <c r="AF809" s="260" t="s">
        <v>2808</v>
      </c>
      <c r="AG809" s="274" t="s">
        <v>2819</v>
      </c>
      <c r="AH809" s="260" t="s">
        <v>2820</v>
      </c>
      <c r="AI809" s="260" t="str">
        <f>CONCATENATE(  tblNapomenaOpstinaKorisnik[[#This Row],[Šifra opštine]], "-", tblNapomenaOpstinaKorisnik[[#This Row],[Šifra budžetske organizacije]])</f>
        <v>107-0107220</v>
      </c>
    </row>
    <row r="810" spans="25:35" x14ac:dyDescent="0.2">
      <c r="Y810" s="260" t="s">
        <v>1000</v>
      </c>
      <c r="Z810" s="260" t="s">
        <v>2686</v>
      </c>
      <c r="AA810" s="260" t="s">
        <v>1633</v>
      </c>
      <c r="AB810" s="260" t="s">
        <v>1634</v>
      </c>
      <c r="AC810" s="260" t="str">
        <f>CONCATENATE( tblNapomenaBudzetKorisnik[[#This Row],[Vrsta prihoda]], "-", tblNapomenaBudzetKorisnik[[#This Row],[Šifra budžetskog korisnika]])</f>
        <v>723115-0712515</v>
      </c>
      <c r="AE810" s="260" t="s">
        <v>717</v>
      </c>
      <c r="AF810" s="260" t="s">
        <v>2808</v>
      </c>
      <c r="AG810" s="274" t="s">
        <v>2821</v>
      </c>
      <c r="AH810" s="260" t="s">
        <v>2822</v>
      </c>
      <c r="AI810" s="260" t="str">
        <f>CONCATENATE(  tblNapomenaOpstinaKorisnik[[#This Row],[Šifra opštine]], "-", tblNapomenaOpstinaKorisnik[[#This Row],[Šifra budžetske organizacije]])</f>
        <v>107-0107300</v>
      </c>
    </row>
    <row r="811" spans="25:35" x14ac:dyDescent="0.2">
      <c r="Y811" s="260" t="s">
        <v>1000</v>
      </c>
      <c r="Z811" s="260" t="s">
        <v>2686</v>
      </c>
      <c r="AA811" s="260" t="s">
        <v>1636</v>
      </c>
      <c r="AB811" s="260" t="s">
        <v>1637</v>
      </c>
      <c r="AC811" s="260" t="str">
        <f>CONCATENATE( tblNapomenaBudzetKorisnik[[#This Row],[Vrsta prihoda]], "-", tblNapomenaBudzetKorisnik[[#This Row],[Šifra budžetskog korisnika]])</f>
        <v>723115-0712516</v>
      </c>
      <c r="AE811" s="260" t="s">
        <v>717</v>
      </c>
      <c r="AF811" s="260" t="s">
        <v>2808</v>
      </c>
      <c r="AG811" s="274" t="s">
        <v>2823</v>
      </c>
      <c r="AH811" s="260" t="s">
        <v>2824</v>
      </c>
      <c r="AI811" s="260" t="str">
        <f>CONCATENATE(  tblNapomenaOpstinaKorisnik[[#This Row],[Šifra opštine]], "-", tblNapomenaOpstinaKorisnik[[#This Row],[Šifra budžetske organizacije]])</f>
        <v>107-0107400</v>
      </c>
    </row>
    <row r="812" spans="25:35" x14ac:dyDescent="0.2">
      <c r="Y812" s="260" t="s">
        <v>1000</v>
      </c>
      <c r="Z812" s="260" t="s">
        <v>2686</v>
      </c>
      <c r="AA812" s="260" t="s">
        <v>1639</v>
      </c>
      <c r="AB812" s="260" t="s">
        <v>1640</v>
      </c>
      <c r="AC812" s="260" t="str">
        <f>CONCATENATE( tblNapomenaBudzetKorisnik[[#This Row],[Vrsta prihoda]], "-", tblNapomenaBudzetKorisnik[[#This Row],[Šifra budžetskog korisnika]])</f>
        <v>723115-0712517</v>
      </c>
      <c r="AE812" s="260" t="s">
        <v>717</v>
      </c>
      <c r="AF812" s="260" t="s">
        <v>2808</v>
      </c>
      <c r="AG812" s="274" t="s">
        <v>2825</v>
      </c>
      <c r="AH812" s="260" t="s">
        <v>2826</v>
      </c>
      <c r="AI812" s="260" t="str">
        <f>CONCATENATE(  tblNapomenaOpstinaKorisnik[[#This Row],[Šifra opštine]], "-", tblNapomenaOpstinaKorisnik[[#This Row],[Šifra budžetske organizacije]])</f>
        <v>107-0107500</v>
      </c>
    </row>
    <row r="813" spans="25:35" x14ac:dyDescent="0.2">
      <c r="Y813" s="260" t="s">
        <v>1000</v>
      </c>
      <c r="Z813" s="260" t="s">
        <v>2686</v>
      </c>
      <c r="AA813" s="260" t="s">
        <v>1642</v>
      </c>
      <c r="AB813" s="260" t="s">
        <v>1643</v>
      </c>
      <c r="AC813" s="260" t="str">
        <f>CONCATENATE( tblNapomenaBudzetKorisnik[[#This Row],[Vrsta prihoda]], "-", tblNapomenaBudzetKorisnik[[#This Row],[Šifra budžetskog korisnika]])</f>
        <v>723115-0712518</v>
      </c>
      <c r="AE813" s="260" t="s">
        <v>717</v>
      </c>
      <c r="AF813" s="260" t="s">
        <v>2808</v>
      </c>
      <c r="AG813" s="274" t="s">
        <v>2827</v>
      </c>
      <c r="AH813" s="260" t="s">
        <v>2828</v>
      </c>
      <c r="AI813" s="260" t="str">
        <f>CONCATENATE(  tblNapomenaOpstinaKorisnik[[#This Row],[Šifra opštine]], "-", tblNapomenaOpstinaKorisnik[[#This Row],[Šifra budžetske organizacije]])</f>
        <v>107-0107510</v>
      </c>
    </row>
    <row r="814" spans="25:35" x14ac:dyDescent="0.2">
      <c r="Y814" s="260" t="s">
        <v>1000</v>
      </c>
      <c r="Z814" s="260" t="s">
        <v>2686</v>
      </c>
      <c r="AA814" s="260" t="s">
        <v>1646</v>
      </c>
      <c r="AB814" s="260" t="s">
        <v>1647</v>
      </c>
      <c r="AC814" s="260" t="str">
        <f>CONCATENATE( tblNapomenaBudzetKorisnik[[#This Row],[Vrsta prihoda]], "-", tblNapomenaBudzetKorisnik[[#This Row],[Šifra budžetskog korisnika]])</f>
        <v>723115-0712519</v>
      </c>
      <c r="AE814" s="260" t="s">
        <v>717</v>
      </c>
      <c r="AF814" s="260" t="s">
        <v>2808</v>
      </c>
      <c r="AG814" s="274" t="s">
        <v>2829</v>
      </c>
      <c r="AH814" s="260" t="s">
        <v>2830</v>
      </c>
      <c r="AI814" s="260" t="str">
        <f>CONCATENATE(  tblNapomenaOpstinaKorisnik[[#This Row],[Šifra opštine]], "-", tblNapomenaOpstinaKorisnik[[#This Row],[Šifra budžetske organizacije]])</f>
        <v>107-0107520</v>
      </c>
    </row>
    <row r="815" spans="25:35" x14ac:dyDescent="0.2">
      <c r="Y815" s="260" t="s">
        <v>1000</v>
      </c>
      <c r="Z815" s="260" t="s">
        <v>2686</v>
      </c>
      <c r="AA815" s="260" t="s">
        <v>1650</v>
      </c>
      <c r="AB815" s="260" t="s">
        <v>1651</v>
      </c>
      <c r="AC815" s="260" t="str">
        <f>CONCATENATE( tblNapomenaBudzetKorisnik[[#This Row],[Vrsta prihoda]], "-", tblNapomenaBudzetKorisnik[[#This Row],[Šifra budžetskog korisnika]])</f>
        <v>723115-0712520</v>
      </c>
      <c r="AE815" s="260" t="s">
        <v>717</v>
      </c>
      <c r="AF815" s="260" t="s">
        <v>2808</v>
      </c>
      <c r="AG815" s="274" t="s">
        <v>2831</v>
      </c>
      <c r="AH815" s="260" t="s">
        <v>2832</v>
      </c>
      <c r="AI815" s="260" t="str">
        <f>CONCATENATE(  tblNapomenaOpstinaKorisnik[[#This Row],[Šifra opštine]], "-", tblNapomenaOpstinaKorisnik[[#This Row],[Šifra budžetske organizacije]])</f>
        <v>107-0107910</v>
      </c>
    </row>
    <row r="816" spans="25:35" x14ac:dyDescent="0.2">
      <c r="Y816" s="260" t="s">
        <v>1000</v>
      </c>
      <c r="Z816" s="260" t="s">
        <v>2686</v>
      </c>
      <c r="AA816" s="260" t="s">
        <v>1654</v>
      </c>
      <c r="AB816" s="260" t="s">
        <v>1655</v>
      </c>
      <c r="AC816" s="260" t="str">
        <f>CONCATENATE( tblNapomenaBudzetKorisnik[[#This Row],[Vrsta prihoda]], "-", tblNapomenaBudzetKorisnik[[#This Row],[Šifra budžetskog korisnika]])</f>
        <v>723115-0712521</v>
      </c>
      <c r="AE816" s="260" t="s">
        <v>717</v>
      </c>
      <c r="AF816" s="260" t="s">
        <v>2808</v>
      </c>
      <c r="AG816" s="274" t="s">
        <v>2833</v>
      </c>
      <c r="AH816" s="260" t="s">
        <v>2834</v>
      </c>
      <c r="AI816" s="260" t="str">
        <f>CONCATENATE(  tblNapomenaOpstinaKorisnik[[#This Row],[Šifra opštine]], "-", tblNapomenaOpstinaKorisnik[[#This Row],[Šifra budžetske organizacije]])</f>
        <v>107-0107920</v>
      </c>
    </row>
    <row r="817" spans="25:35" x14ac:dyDescent="0.2">
      <c r="Y817" s="260" t="s">
        <v>1000</v>
      </c>
      <c r="Z817" s="260" t="s">
        <v>2686</v>
      </c>
      <c r="AA817" s="260" t="s">
        <v>1657</v>
      </c>
      <c r="AB817" s="260" t="s">
        <v>1658</v>
      </c>
      <c r="AC817" s="260" t="str">
        <f>CONCATENATE( tblNapomenaBudzetKorisnik[[#This Row],[Vrsta prihoda]], "-", tblNapomenaBudzetKorisnik[[#This Row],[Šifra budžetskog korisnika]])</f>
        <v>723115-0712522</v>
      </c>
      <c r="AE817" s="260" t="s">
        <v>717</v>
      </c>
      <c r="AF817" s="260" t="s">
        <v>2808</v>
      </c>
      <c r="AG817" s="274" t="s">
        <v>2835</v>
      </c>
      <c r="AH817" s="260" t="s">
        <v>2836</v>
      </c>
      <c r="AI817" s="260" t="str">
        <f>CONCATENATE(  tblNapomenaOpstinaKorisnik[[#This Row],[Šifra opštine]], "-", tblNapomenaOpstinaKorisnik[[#This Row],[Šifra budžetske organizacije]])</f>
        <v>107-0107930</v>
      </c>
    </row>
    <row r="818" spans="25:35" x14ac:dyDescent="0.2">
      <c r="Y818" s="260" t="s">
        <v>1000</v>
      </c>
      <c r="Z818" s="260" t="s">
        <v>2686</v>
      </c>
      <c r="AA818" s="260" t="s">
        <v>1660</v>
      </c>
      <c r="AB818" s="260" t="s">
        <v>1661</v>
      </c>
      <c r="AC818" s="260" t="str">
        <f>CONCATENATE( tblNapomenaBudzetKorisnik[[#This Row],[Vrsta prihoda]], "-", tblNapomenaBudzetKorisnik[[#This Row],[Šifra budžetskog korisnika]])</f>
        <v>723115-0712523</v>
      </c>
      <c r="AE818" s="260" t="s">
        <v>717</v>
      </c>
      <c r="AF818" s="260" t="s">
        <v>2808</v>
      </c>
      <c r="AG818" s="274" t="s">
        <v>1923</v>
      </c>
      <c r="AH818" s="260" t="s">
        <v>2837</v>
      </c>
      <c r="AI818" s="260" t="str">
        <f>CONCATENATE(  tblNapomenaOpstinaKorisnik[[#This Row],[Šifra opštine]], "-", tblNapomenaOpstinaKorisnik[[#This Row],[Šifra budžetske organizacije]])</f>
        <v>107-0815084</v>
      </c>
    </row>
    <row r="819" spans="25:35" x14ac:dyDescent="0.2">
      <c r="Y819" s="260" t="s">
        <v>1000</v>
      </c>
      <c r="Z819" s="260" t="s">
        <v>2686</v>
      </c>
      <c r="AA819" s="260" t="s">
        <v>1664</v>
      </c>
      <c r="AB819" s="260" t="s">
        <v>1665</v>
      </c>
      <c r="AC819" s="260" t="str">
        <f>CONCATENATE( tblNapomenaBudzetKorisnik[[#This Row],[Vrsta prihoda]], "-", tblNapomenaBudzetKorisnik[[#This Row],[Šifra budžetskog korisnika]])</f>
        <v>723115-0712524</v>
      </c>
      <c r="AE819" s="260" t="s">
        <v>717</v>
      </c>
      <c r="AF819" s="260" t="s">
        <v>2808</v>
      </c>
      <c r="AG819" s="274" t="s">
        <v>1927</v>
      </c>
      <c r="AH819" s="260" t="s">
        <v>2838</v>
      </c>
      <c r="AI819" s="260" t="str">
        <f>CONCATENATE(  tblNapomenaOpstinaKorisnik[[#This Row],[Šifra opštine]], "-", tblNapomenaOpstinaKorisnik[[#This Row],[Šifra budžetske organizacije]])</f>
        <v>107-0815085</v>
      </c>
    </row>
    <row r="820" spans="25:35" x14ac:dyDescent="0.2">
      <c r="Y820" s="260" t="s">
        <v>1000</v>
      </c>
      <c r="Z820" s="260" t="s">
        <v>2686</v>
      </c>
      <c r="AA820" s="260" t="s">
        <v>1668</v>
      </c>
      <c r="AB820" s="260" t="s">
        <v>1669</v>
      </c>
      <c r="AC820" s="260" t="str">
        <f>CONCATENATE( tblNapomenaBudzetKorisnik[[#This Row],[Vrsta prihoda]], "-", tblNapomenaBudzetKorisnik[[#This Row],[Šifra budžetskog korisnika]])</f>
        <v>723115-0712525</v>
      </c>
      <c r="AE820" s="260" t="s">
        <v>717</v>
      </c>
      <c r="AF820" s="260" t="s">
        <v>2808</v>
      </c>
      <c r="AG820" s="274" t="s">
        <v>1930</v>
      </c>
      <c r="AH820" s="260" t="s">
        <v>2839</v>
      </c>
      <c r="AI820" s="260" t="str">
        <f>CONCATENATE(  tblNapomenaOpstinaKorisnik[[#This Row],[Šifra opštine]], "-", tblNapomenaOpstinaKorisnik[[#This Row],[Šifra budžetske organizacije]])</f>
        <v>107-0815086</v>
      </c>
    </row>
    <row r="821" spans="25:35" x14ac:dyDescent="0.2">
      <c r="Y821" s="260" t="s">
        <v>1000</v>
      </c>
      <c r="Z821" s="260" t="s">
        <v>2686</v>
      </c>
      <c r="AA821" s="260" t="s">
        <v>1670</v>
      </c>
      <c r="AB821" s="260" t="s">
        <v>1671</v>
      </c>
      <c r="AC821" s="260" t="str">
        <f>CONCATENATE( tblNapomenaBudzetKorisnik[[#This Row],[Vrsta prihoda]], "-", tblNapomenaBudzetKorisnik[[#This Row],[Šifra budžetskog korisnika]])</f>
        <v>723115-0712600</v>
      </c>
      <c r="AE821" s="260" t="s">
        <v>717</v>
      </c>
      <c r="AF821" s="260" t="s">
        <v>2808</v>
      </c>
      <c r="AG821" s="274" t="s">
        <v>2024</v>
      </c>
      <c r="AH821" s="260" t="s">
        <v>2840</v>
      </c>
      <c r="AI821" s="260" t="str">
        <f>CONCATENATE(  tblNapomenaOpstinaKorisnik[[#This Row],[Šifra opštine]], "-", tblNapomenaOpstinaKorisnik[[#This Row],[Šifra budžetske organizacije]])</f>
        <v>107-0818028</v>
      </c>
    </row>
    <row r="822" spans="25:35" x14ac:dyDescent="0.2">
      <c r="Y822" s="260" t="s">
        <v>1000</v>
      </c>
      <c r="Z822" s="260" t="s">
        <v>2686</v>
      </c>
      <c r="AA822" s="260" t="s">
        <v>1674</v>
      </c>
      <c r="AB822" s="260" t="s">
        <v>1675</v>
      </c>
      <c r="AC822" s="260" t="str">
        <f>CONCATENATE( tblNapomenaBudzetKorisnik[[#This Row],[Vrsta prihoda]], "-", tblNapomenaBudzetKorisnik[[#This Row],[Šifra budžetskog korisnika]])</f>
        <v>723115-0712601</v>
      </c>
      <c r="AE822" s="260" t="s">
        <v>717</v>
      </c>
      <c r="AF822" s="260" t="s">
        <v>2808</v>
      </c>
      <c r="AG822" s="274" t="s">
        <v>2028</v>
      </c>
      <c r="AH822" s="260" t="s">
        <v>2841</v>
      </c>
      <c r="AI822" s="260" t="str">
        <f>CONCATENATE(  tblNapomenaOpstinaKorisnik[[#This Row],[Šifra opštine]], "-", tblNapomenaOpstinaKorisnik[[#This Row],[Šifra budžetske organizacije]])</f>
        <v>107-0818029</v>
      </c>
    </row>
    <row r="823" spans="25:35" x14ac:dyDescent="0.2">
      <c r="Y823" s="260" t="s">
        <v>1000</v>
      </c>
      <c r="Z823" s="260" t="s">
        <v>2686</v>
      </c>
      <c r="AA823" s="260" t="s">
        <v>1677</v>
      </c>
      <c r="AB823" s="260" t="s">
        <v>1678</v>
      </c>
      <c r="AC823" s="260" t="str">
        <f>CONCATENATE( tblNapomenaBudzetKorisnik[[#This Row],[Vrsta prihoda]], "-", tblNapomenaBudzetKorisnik[[#This Row],[Šifra budžetskog korisnika]])</f>
        <v>723115-0712602</v>
      </c>
      <c r="AE823" s="260" t="s">
        <v>717</v>
      </c>
      <c r="AF823" s="260" t="s">
        <v>2808</v>
      </c>
      <c r="AG823" s="274" t="s">
        <v>2842</v>
      </c>
      <c r="AH823" s="260" t="s">
        <v>2843</v>
      </c>
      <c r="AI823" s="260" t="str">
        <f>CONCATENATE(  tblNapomenaOpstinaKorisnik[[#This Row],[Šifra opštine]], "-", tblNapomenaOpstinaKorisnik[[#This Row],[Šifra budžetske organizacije]])</f>
        <v>107-0840007</v>
      </c>
    </row>
    <row r="824" spans="25:35" x14ac:dyDescent="0.2">
      <c r="Y824" s="260" t="s">
        <v>1000</v>
      </c>
      <c r="Z824" s="260" t="s">
        <v>2686</v>
      </c>
      <c r="AA824" s="260" t="s">
        <v>1681</v>
      </c>
      <c r="AB824" s="260" t="s">
        <v>1682</v>
      </c>
      <c r="AC824" s="260" t="str">
        <f>CONCATENATE( tblNapomenaBudzetKorisnik[[#This Row],[Vrsta prihoda]], "-", tblNapomenaBudzetKorisnik[[#This Row],[Šifra budžetskog korisnika]])</f>
        <v>723115-0712603</v>
      </c>
      <c r="AE824" s="260" t="s">
        <v>717</v>
      </c>
      <c r="AF824" s="260" t="s">
        <v>2808</v>
      </c>
      <c r="AG824" s="274" t="s">
        <v>171</v>
      </c>
      <c r="AH824" s="260" t="s">
        <v>172</v>
      </c>
      <c r="AI824" s="260" t="str">
        <f>CONCATENATE(  tblNapomenaOpstinaKorisnik[[#This Row],[Šifra opštine]], "-", tblNapomenaOpstinaKorisnik[[#This Row],[Šifra budžetske organizacije]])</f>
        <v>107-9999999</v>
      </c>
    </row>
    <row r="825" spans="25:35" x14ac:dyDescent="0.2">
      <c r="Y825" s="260" t="s">
        <v>1000</v>
      </c>
      <c r="Z825" s="260" t="s">
        <v>2686</v>
      </c>
      <c r="AA825" s="260" t="s">
        <v>1685</v>
      </c>
      <c r="AB825" s="260" t="s">
        <v>1686</v>
      </c>
      <c r="AC825" s="260" t="str">
        <f>CONCATENATE( tblNapomenaBudzetKorisnik[[#This Row],[Vrsta prihoda]], "-", tblNapomenaBudzetKorisnik[[#This Row],[Šifra budžetskog korisnika]])</f>
        <v>723115-0712604</v>
      </c>
      <c r="AE825" s="260" t="s">
        <v>593</v>
      </c>
      <c r="AF825" s="260" t="s">
        <v>2844</v>
      </c>
      <c r="AG825" s="274" t="s">
        <v>2845</v>
      </c>
      <c r="AH825" s="260" t="s">
        <v>931</v>
      </c>
      <c r="AI825" s="260" t="str">
        <f>CONCATENATE(  tblNapomenaOpstinaKorisnik[[#This Row],[Šifra opštine]], "-", tblNapomenaOpstinaKorisnik[[#This Row],[Šifra budžetske organizacije]])</f>
        <v>109-0109130</v>
      </c>
    </row>
    <row r="826" spans="25:35" x14ac:dyDescent="0.2">
      <c r="Y826" s="260" t="s">
        <v>1000</v>
      </c>
      <c r="Z826" s="260" t="s">
        <v>2686</v>
      </c>
      <c r="AA826" s="260" t="s">
        <v>1688</v>
      </c>
      <c r="AB826" s="260" t="s">
        <v>1483</v>
      </c>
      <c r="AC826" s="260" t="str">
        <f>CONCATENATE( tblNapomenaBudzetKorisnik[[#This Row],[Vrsta prihoda]], "-", tblNapomenaBudzetKorisnik[[#This Row],[Šifra budžetskog korisnika]])</f>
        <v>723115-0712605</v>
      </c>
      <c r="AE826" s="260" t="s">
        <v>593</v>
      </c>
      <c r="AF826" s="260" t="s">
        <v>2844</v>
      </c>
      <c r="AG826" s="274" t="s">
        <v>2846</v>
      </c>
      <c r="AH826" s="260" t="s">
        <v>300</v>
      </c>
      <c r="AI826" s="260" t="str">
        <f>CONCATENATE(  tblNapomenaOpstinaKorisnik[[#This Row],[Šifra opštine]], "-", tblNapomenaOpstinaKorisnik[[#This Row],[Šifra budžetske organizacije]])</f>
        <v>109-0109200</v>
      </c>
    </row>
    <row r="827" spans="25:35" x14ac:dyDescent="0.2">
      <c r="Y827" s="260" t="s">
        <v>1000</v>
      </c>
      <c r="Z827" s="260" t="s">
        <v>2686</v>
      </c>
      <c r="AA827" s="260" t="s">
        <v>1690</v>
      </c>
      <c r="AB827" s="260" t="s">
        <v>1486</v>
      </c>
      <c r="AC827" s="260" t="str">
        <f>CONCATENATE( tblNapomenaBudzetKorisnik[[#This Row],[Vrsta prihoda]], "-", tblNapomenaBudzetKorisnik[[#This Row],[Šifra budžetskog korisnika]])</f>
        <v>723115-0712608</v>
      </c>
      <c r="AE827" s="260" t="s">
        <v>593</v>
      </c>
      <c r="AF827" s="260" t="s">
        <v>2844</v>
      </c>
      <c r="AG827" s="274" t="s">
        <v>2847</v>
      </c>
      <c r="AH827" s="260" t="s">
        <v>2848</v>
      </c>
      <c r="AI827" s="260" t="str">
        <f>CONCATENATE(  tblNapomenaOpstinaKorisnik[[#This Row],[Šifra opštine]], "-", tblNapomenaOpstinaKorisnik[[#This Row],[Šifra budžetske organizacije]])</f>
        <v>109-0109300</v>
      </c>
    </row>
    <row r="828" spans="25:35" x14ac:dyDescent="0.2">
      <c r="Y828" s="260" t="s">
        <v>1000</v>
      </c>
      <c r="Z828" s="260" t="s">
        <v>2686</v>
      </c>
      <c r="AA828" s="260" t="s">
        <v>1693</v>
      </c>
      <c r="AB828" s="260" t="s">
        <v>1489</v>
      </c>
      <c r="AC828" s="260" t="str">
        <f>CONCATENATE( tblNapomenaBudzetKorisnik[[#This Row],[Vrsta prihoda]], "-", tblNapomenaBudzetKorisnik[[#This Row],[Šifra budžetskog korisnika]])</f>
        <v>723115-0712609</v>
      </c>
      <c r="AE828" s="260" t="s">
        <v>593</v>
      </c>
      <c r="AF828" s="260" t="s">
        <v>2844</v>
      </c>
      <c r="AG828" s="274" t="s">
        <v>2849</v>
      </c>
      <c r="AH828" s="260" t="s">
        <v>333</v>
      </c>
      <c r="AI828" s="260" t="str">
        <f>CONCATENATE(  tblNapomenaOpstinaKorisnik[[#This Row],[Šifra opštine]], "-", tblNapomenaOpstinaKorisnik[[#This Row],[Šifra budžetske organizacije]])</f>
        <v>109-0109301</v>
      </c>
    </row>
    <row r="829" spans="25:35" x14ac:dyDescent="0.2">
      <c r="Y829" s="260" t="s">
        <v>1000</v>
      </c>
      <c r="Z829" s="260" t="s">
        <v>2686</v>
      </c>
      <c r="AA829" s="260" t="s">
        <v>1695</v>
      </c>
      <c r="AB829" s="260" t="s">
        <v>1414</v>
      </c>
      <c r="AC829" s="260" t="str">
        <f>CONCATENATE( tblNapomenaBudzetKorisnik[[#This Row],[Vrsta prihoda]], "-", tblNapomenaBudzetKorisnik[[#This Row],[Šifra budžetskog korisnika]])</f>
        <v>723115-0712610</v>
      </c>
      <c r="AE829" s="260" t="s">
        <v>593</v>
      </c>
      <c r="AF829" s="260" t="s">
        <v>2844</v>
      </c>
      <c r="AG829" s="274" t="s">
        <v>2850</v>
      </c>
      <c r="AH829" s="260" t="s">
        <v>2851</v>
      </c>
      <c r="AI829" s="260" t="str">
        <f>CONCATENATE(  tblNapomenaOpstinaKorisnik[[#This Row],[Šifra opštine]], "-", tblNapomenaOpstinaKorisnik[[#This Row],[Šifra budžetske organizacije]])</f>
        <v>109-0109400</v>
      </c>
    </row>
    <row r="830" spans="25:35" x14ac:dyDescent="0.2">
      <c r="Y830" s="260" t="s">
        <v>1000</v>
      </c>
      <c r="Z830" s="260" t="s">
        <v>2686</v>
      </c>
      <c r="AA830" s="260" t="s">
        <v>1698</v>
      </c>
      <c r="AB830" s="260" t="s">
        <v>1699</v>
      </c>
      <c r="AC830" s="260" t="str">
        <f>CONCATENATE( tblNapomenaBudzetKorisnik[[#This Row],[Vrsta prihoda]], "-", tblNapomenaBudzetKorisnik[[#This Row],[Šifra budžetskog korisnika]])</f>
        <v>723115-0712611</v>
      </c>
      <c r="AE830" s="260" t="s">
        <v>593</v>
      </c>
      <c r="AF830" s="260" t="s">
        <v>2844</v>
      </c>
      <c r="AG830" s="274" t="s">
        <v>2852</v>
      </c>
      <c r="AH830" s="260" t="s">
        <v>2853</v>
      </c>
      <c r="AI830" s="260" t="str">
        <f>CONCATENATE(  tblNapomenaOpstinaKorisnik[[#This Row],[Šifra opštine]], "-", tblNapomenaOpstinaKorisnik[[#This Row],[Šifra budžetske organizacije]])</f>
        <v>109-0109500</v>
      </c>
    </row>
    <row r="831" spans="25:35" x14ac:dyDescent="0.2">
      <c r="Y831" s="260" t="s">
        <v>1000</v>
      </c>
      <c r="Z831" s="260" t="s">
        <v>2686</v>
      </c>
      <c r="AA831" s="260" t="s">
        <v>1700</v>
      </c>
      <c r="AB831" s="260" t="s">
        <v>1701</v>
      </c>
      <c r="AC831" s="260" t="str">
        <f>CONCATENATE( tblNapomenaBudzetKorisnik[[#This Row],[Vrsta prihoda]], "-", tblNapomenaBudzetKorisnik[[#This Row],[Šifra budžetskog korisnika]])</f>
        <v>723115-0712612</v>
      </c>
      <c r="AE831" s="260" t="s">
        <v>593</v>
      </c>
      <c r="AF831" s="260" t="s">
        <v>2844</v>
      </c>
      <c r="AG831" s="274" t="s">
        <v>2854</v>
      </c>
      <c r="AH831" s="260" t="s">
        <v>2855</v>
      </c>
      <c r="AI831" s="260" t="str">
        <f>CONCATENATE(  tblNapomenaOpstinaKorisnik[[#This Row],[Šifra opštine]], "-", tblNapomenaOpstinaKorisnik[[#This Row],[Šifra budžetske organizacije]])</f>
        <v>109-0109510</v>
      </c>
    </row>
    <row r="832" spans="25:35" x14ac:dyDescent="0.2">
      <c r="Y832" s="260" t="s">
        <v>1000</v>
      </c>
      <c r="Z832" s="260" t="s">
        <v>2686</v>
      </c>
      <c r="AA832" s="260" t="s">
        <v>1704</v>
      </c>
      <c r="AB832" s="260" t="s">
        <v>1705</v>
      </c>
      <c r="AC832" s="260" t="str">
        <f>CONCATENATE( tblNapomenaBudzetKorisnik[[#This Row],[Vrsta prihoda]], "-", tblNapomenaBudzetKorisnik[[#This Row],[Šifra budžetskog korisnika]])</f>
        <v>723115-0712613</v>
      </c>
      <c r="AE832" s="260" t="s">
        <v>593</v>
      </c>
      <c r="AF832" s="260" t="s">
        <v>2844</v>
      </c>
      <c r="AG832" s="274" t="s">
        <v>2856</v>
      </c>
      <c r="AH832" s="260" t="s">
        <v>2857</v>
      </c>
      <c r="AI832" s="260" t="str">
        <f>CONCATENATE(  tblNapomenaOpstinaKorisnik[[#This Row],[Šifra opštine]], "-", tblNapomenaOpstinaKorisnik[[#This Row],[Šifra budžetske organizacije]])</f>
        <v>109-0109600</v>
      </c>
    </row>
    <row r="833" spans="25:35" x14ac:dyDescent="0.2">
      <c r="Y833" s="260" t="s">
        <v>1000</v>
      </c>
      <c r="Z833" s="260" t="s">
        <v>2686</v>
      </c>
      <c r="AA833" s="260" t="s">
        <v>1707</v>
      </c>
      <c r="AB833" s="260" t="s">
        <v>1708</v>
      </c>
      <c r="AC833" s="260" t="str">
        <f>CONCATENATE( tblNapomenaBudzetKorisnik[[#This Row],[Vrsta prihoda]], "-", tblNapomenaBudzetKorisnik[[#This Row],[Šifra budžetskog korisnika]])</f>
        <v>723115-0712614</v>
      </c>
      <c r="AE833" s="260" t="s">
        <v>593</v>
      </c>
      <c r="AF833" s="260" t="s">
        <v>2844</v>
      </c>
      <c r="AG833" s="274" t="s">
        <v>2858</v>
      </c>
      <c r="AH833" s="260" t="s">
        <v>2859</v>
      </c>
      <c r="AI833" s="260" t="str">
        <f>CONCATENATE(  tblNapomenaOpstinaKorisnik[[#This Row],[Šifra opštine]], "-", tblNapomenaOpstinaKorisnik[[#This Row],[Šifra budžetske organizacije]])</f>
        <v>109-0109910</v>
      </c>
    </row>
    <row r="834" spans="25:35" x14ac:dyDescent="0.2">
      <c r="Y834" s="260" t="s">
        <v>1000</v>
      </c>
      <c r="Z834" s="260" t="s">
        <v>2686</v>
      </c>
      <c r="AA834" s="260" t="s">
        <v>1710</v>
      </c>
      <c r="AB834" s="260" t="s">
        <v>1711</v>
      </c>
      <c r="AC834" s="260" t="str">
        <f>CONCATENATE( tblNapomenaBudzetKorisnik[[#This Row],[Vrsta prihoda]], "-", tblNapomenaBudzetKorisnik[[#This Row],[Šifra budžetskog korisnika]])</f>
        <v>723115-0712615</v>
      </c>
      <c r="AE834" s="260" t="s">
        <v>593</v>
      </c>
      <c r="AF834" s="260" t="s">
        <v>2844</v>
      </c>
      <c r="AG834" s="274" t="s">
        <v>1863</v>
      </c>
      <c r="AH834" s="260" t="s">
        <v>2860</v>
      </c>
      <c r="AI834" s="260" t="str">
        <f>CONCATENATE(  tblNapomenaOpstinaKorisnik[[#This Row],[Šifra opštine]], "-", tblNapomenaOpstinaKorisnik[[#This Row],[Šifra budžetske organizacije]])</f>
        <v>109-0815060</v>
      </c>
    </row>
    <row r="835" spans="25:35" x14ac:dyDescent="0.2">
      <c r="Y835" s="260" t="s">
        <v>1000</v>
      </c>
      <c r="Z835" s="260" t="s">
        <v>2686</v>
      </c>
      <c r="AA835" s="260" t="s">
        <v>1713</v>
      </c>
      <c r="AB835" s="260" t="s">
        <v>1714</v>
      </c>
      <c r="AC835" s="260" t="str">
        <f>CONCATENATE( tblNapomenaBudzetKorisnik[[#This Row],[Vrsta prihoda]], "-", tblNapomenaBudzetKorisnik[[#This Row],[Šifra budžetskog korisnika]])</f>
        <v>723115-0813001</v>
      </c>
      <c r="AE835" s="260" t="s">
        <v>593</v>
      </c>
      <c r="AF835" s="260" t="s">
        <v>2844</v>
      </c>
      <c r="AG835" s="274" t="s">
        <v>2047</v>
      </c>
      <c r="AH835" s="260" t="s">
        <v>2861</v>
      </c>
      <c r="AI835" s="260" t="str">
        <f>CONCATENATE(  tblNapomenaOpstinaKorisnik[[#This Row],[Šifra opštine]], "-", tblNapomenaOpstinaKorisnik[[#This Row],[Šifra budžetske organizacije]])</f>
        <v>109-0818036</v>
      </c>
    </row>
    <row r="836" spans="25:35" x14ac:dyDescent="0.2">
      <c r="Y836" s="260" t="s">
        <v>1000</v>
      </c>
      <c r="Z836" s="260" t="s">
        <v>2686</v>
      </c>
      <c r="AA836" s="260" t="s">
        <v>2115</v>
      </c>
      <c r="AB836" s="260" t="s">
        <v>2116</v>
      </c>
      <c r="AC836" s="260" t="str">
        <f>CONCATENATE( tblNapomenaBudzetKorisnik[[#This Row],[Vrsta prihoda]], "-", tblNapomenaBudzetKorisnik[[#This Row],[Šifra budžetskog korisnika]])</f>
        <v>723115-0918001</v>
      </c>
      <c r="AE836" s="260" t="s">
        <v>593</v>
      </c>
      <c r="AF836" s="260" t="s">
        <v>2844</v>
      </c>
      <c r="AG836" s="274" t="s">
        <v>171</v>
      </c>
      <c r="AH836" s="260" t="s">
        <v>172</v>
      </c>
      <c r="AI836" s="260" t="str">
        <f>CONCATENATE(  tblNapomenaOpstinaKorisnik[[#This Row],[Šifra opštine]], "-", tblNapomenaOpstinaKorisnik[[#This Row],[Šifra budžetske organizacije]])</f>
        <v>109-9999999</v>
      </c>
    </row>
    <row r="837" spans="25:35" x14ac:dyDescent="0.2">
      <c r="Y837" s="260" t="s">
        <v>1000</v>
      </c>
      <c r="Z837" s="260" t="s">
        <v>2686</v>
      </c>
      <c r="AA837" s="260" t="s">
        <v>2118</v>
      </c>
      <c r="AB837" s="260" t="s">
        <v>2119</v>
      </c>
      <c r="AC837" s="260" t="str">
        <f>CONCATENATE( tblNapomenaBudzetKorisnik[[#This Row],[Vrsta prihoda]], "-", tblNapomenaBudzetKorisnik[[#This Row],[Šifra budžetskog korisnika]])</f>
        <v>723115-0919000</v>
      </c>
      <c r="AE837" s="260" t="s">
        <v>724</v>
      </c>
      <c r="AF837" s="260" t="s">
        <v>2862</v>
      </c>
      <c r="AG837" s="274" t="s">
        <v>2863</v>
      </c>
      <c r="AH837" s="260" t="s">
        <v>1814</v>
      </c>
      <c r="AI837" s="260" t="str">
        <f>CONCATENATE(  tblNapomenaOpstinaKorisnik[[#This Row],[Šifra opštine]], "-", tblNapomenaOpstinaKorisnik[[#This Row],[Šifra budžetske organizacije]])</f>
        <v>113-0113110</v>
      </c>
    </row>
    <row r="838" spans="25:35" x14ac:dyDescent="0.2">
      <c r="Y838" s="260" t="s">
        <v>1000</v>
      </c>
      <c r="Z838" s="260" t="s">
        <v>2686</v>
      </c>
      <c r="AA838" s="260" t="s">
        <v>2120</v>
      </c>
      <c r="AB838" s="260" t="s">
        <v>2121</v>
      </c>
      <c r="AC838" s="260" t="str">
        <f>CONCATENATE( tblNapomenaBudzetKorisnik[[#This Row],[Vrsta prihoda]], "-", tblNapomenaBudzetKorisnik[[#This Row],[Šifra budžetskog korisnika]])</f>
        <v>723115-0919001</v>
      </c>
      <c r="AE838" s="260" t="s">
        <v>724</v>
      </c>
      <c r="AF838" s="260" t="s">
        <v>2862</v>
      </c>
      <c r="AG838" s="274" t="s">
        <v>2864</v>
      </c>
      <c r="AH838" s="260" t="s">
        <v>1380</v>
      </c>
      <c r="AI838" s="260" t="str">
        <f>CONCATENATE(  tblNapomenaOpstinaKorisnik[[#This Row],[Šifra opštine]], "-", tblNapomenaOpstinaKorisnik[[#This Row],[Šifra budžetske organizacije]])</f>
        <v>113-0113120</v>
      </c>
    </row>
    <row r="839" spans="25:35" x14ac:dyDescent="0.2">
      <c r="Y839" s="260" t="s">
        <v>1000</v>
      </c>
      <c r="Z839" s="260" t="s">
        <v>2686</v>
      </c>
      <c r="AA839" s="260" t="s">
        <v>2124</v>
      </c>
      <c r="AB839" s="260" t="s">
        <v>2125</v>
      </c>
      <c r="AC839" s="260" t="str">
        <f>CONCATENATE( tblNapomenaBudzetKorisnik[[#This Row],[Vrsta prihoda]], "-", tblNapomenaBudzetKorisnik[[#This Row],[Šifra budžetskog korisnika]])</f>
        <v>723115-0919002</v>
      </c>
      <c r="AE839" s="260" t="s">
        <v>724</v>
      </c>
      <c r="AF839" s="260" t="s">
        <v>2862</v>
      </c>
      <c r="AG839" s="274" t="s">
        <v>2865</v>
      </c>
      <c r="AH839" s="260" t="s">
        <v>931</v>
      </c>
      <c r="AI839" s="260" t="str">
        <f>CONCATENATE(  tblNapomenaOpstinaKorisnik[[#This Row],[Šifra opštine]], "-", tblNapomenaOpstinaKorisnik[[#This Row],[Šifra budžetske organizacije]])</f>
        <v>113-0113130</v>
      </c>
    </row>
    <row r="840" spans="25:35" x14ac:dyDescent="0.2">
      <c r="Y840" s="260" t="s">
        <v>1000</v>
      </c>
      <c r="Z840" s="260" t="s">
        <v>2686</v>
      </c>
      <c r="AA840" s="260" t="s">
        <v>2127</v>
      </c>
      <c r="AB840" s="260" t="s">
        <v>2128</v>
      </c>
      <c r="AC840" s="260" t="str">
        <f>CONCATENATE( tblNapomenaBudzetKorisnik[[#This Row],[Vrsta prihoda]], "-", tblNapomenaBudzetKorisnik[[#This Row],[Šifra budžetskog korisnika]])</f>
        <v>723115-0919003</v>
      </c>
      <c r="AE840" s="260" t="s">
        <v>724</v>
      </c>
      <c r="AF840" s="260" t="s">
        <v>2862</v>
      </c>
      <c r="AG840" s="274" t="s">
        <v>2866</v>
      </c>
      <c r="AH840" s="260" t="s">
        <v>277</v>
      </c>
      <c r="AI840" s="260" t="str">
        <f>CONCATENATE(  tblNapomenaOpstinaKorisnik[[#This Row],[Šifra opštine]], "-", tblNapomenaOpstinaKorisnik[[#This Row],[Šifra budžetske organizacije]])</f>
        <v>113-0113190</v>
      </c>
    </row>
    <row r="841" spans="25:35" x14ac:dyDescent="0.2">
      <c r="Y841" s="260" t="s">
        <v>1000</v>
      </c>
      <c r="Z841" s="260" t="s">
        <v>2686</v>
      </c>
      <c r="AA841" s="260" t="s">
        <v>2130</v>
      </c>
      <c r="AB841" s="260" t="s">
        <v>2131</v>
      </c>
      <c r="AC841" s="260" t="str">
        <f>CONCATENATE( tblNapomenaBudzetKorisnik[[#This Row],[Vrsta prihoda]], "-", tblNapomenaBudzetKorisnik[[#This Row],[Šifra budžetskog korisnika]])</f>
        <v>723115-0919004</v>
      </c>
      <c r="AE841" s="260" t="s">
        <v>724</v>
      </c>
      <c r="AF841" s="260" t="s">
        <v>2862</v>
      </c>
      <c r="AG841" s="274" t="s">
        <v>2867</v>
      </c>
      <c r="AH841" s="260" t="s">
        <v>300</v>
      </c>
      <c r="AI841" s="260" t="str">
        <f>CONCATENATE(  tblNapomenaOpstinaKorisnik[[#This Row],[Šifra opštine]], "-", tblNapomenaOpstinaKorisnik[[#This Row],[Šifra budžetske organizacije]])</f>
        <v>113-0113200</v>
      </c>
    </row>
    <row r="842" spans="25:35" x14ac:dyDescent="0.2">
      <c r="Y842" s="260" t="s">
        <v>1000</v>
      </c>
      <c r="Z842" s="260" t="s">
        <v>2686</v>
      </c>
      <c r="AA842" s="260" t="s">
        <v>2133</v>
      </c>
      <c r="AB842" s="260" t="s">
        <v>2134</v>
      </c>
      <c r="AC842" s="260" t="str">
        <f>CONCATENATE( tblNapomenaBudzetKorisnik[[#This Row],[Vrsta prihoda]], "-", tblNapomenaBudzetKorisnik[[#This Row],[Šifra budžetskog korisnika]])</f>
        <v>723115-0919005</v>
      </c>
      <c r="AE842" s="260" t="s">
        <v>724</v>
      </c>
      <c r="AF842" s="260" t="s">
        <v>2862</v>
      </c>
      <c r="AG842" s="274" t="s">
        <v>2868</v>
      </c>
      <c r="AH842" s="260" t="s">
        <v>676</v>
      </c>
      <c r="AI842" s="260" t="str">
        <f>CONCATENATE(  tblNapomenaOpstinaKorisnik[[#This Row],[Šifra opštine]], "-", tblNapomenaOpstinaKorisnik[[#This Row],[Šifra budžetske organizacije]])</f>
        <v>113-0113300</v>
      </c>
    </row>
    <row r="843" spans="25:35" x14ac:dyDescent="0.2">
      <c r="Y843" s="260" t="s">
        <v>1000</v>
      </c>
      <c r="Z843" s="260" t="s">
        <v>2686</v>
      </c>
      <c r="AA843" s="260" t="s">
        <v>2136</v>
      </c>
      <c r="AB843" s="260" t="s">
        <v>2137</v>
      </c>
      <c r="AC843" s="260" t="str">
        <f>CONCATENATE( tblNapomenaBudzetKorisnik[[#This Row],[Vrsta prihoda]], "-", tblNapomenaBudzetKorisnik[[#This Row],[Šifra budžetskog korisnika]])</f>
        <v>723115-0919006</v>
      </c>
      <c r="AE843" s="260" t="s">
        <v>724</v>
      </c>
      <c r="AF843" s="260" t="s">
        <v>2862</v>
      </c>
      <c r="AG843" s="274" t="s">
        <v>2869</v>
      </c>
      <c r="AH843" s="260" t="s">
        <v>2870</v>
      </c>
      <c r="AI843" s="260" t="str">
        <f>CONCATENATE(  tblNapomenaOpstinaKorisnik[[#This Row],[Šifra opštine]], "-", tblNapomenaOpstinaKorisnik[[#This Row],[Šifra budžetske organizacije]])</f>
        <v>113-0113400</v>
      </c>
    </row>
    <row r="844" spans="25:35" x14ac:dyDescent="0.2">
      <c r="Y844" s="260" t="s">
        <v>1000</v>
      </c>
      <c r="Z844" s="260" t="s">
        <v>2686</v>
      </c>
      <c r="AA844" s="260" t="s">
        <v>2139</v>
      </c>
      <c r="AB844" s="260" t="s">
        <v>2140</v>
      </c>
      <c r="AC844" s="260" t="str">
        <f>CONCATENATE( tblNapomenaBudzetKorisnik[[#This Row],[Vrsta prihoda]], "-", tblNapomenaBudzetKorisnik[[#This Row],[Šifra budžetskog korisnika]])</f>
        <v>723115-0919007</v>
      </c>
      <c r="AE844" s="260" t="s">
        <v>724</v>
      </c>
      <c r="AF844" s="260" t="s">
        <v>2862</v>
      </c>
      <c r="AG844" s="274" t="s">
        <v>2871</v>
      </c>
      <c r="AH844" s="260" t="s">
        <v>2872</v>
      </c>
      <c r="AI844" s="260" t="str">
        <f>CONCATENATE(  tblNapomenaOpstinaKorisnik[[#This Row],[Šifra opštine]], "-", tblNapomenaOpstinaKorisnik[[#This Row],[Šifra budžetske organizacije]])</f>
        <v>113-0113500</v>
      </c>
    </row>
    <row r="845" spans="25:35" x14ac:dyDescent="0.2">
      <c r="Y845" s="260" t="s">
        <v>1000</v>
      </c>
      <c r="Z845" s="260" t="s">
        <v>2686</v>
      </c>
      <c r="AA845" s="260" t="s">
        <v>2143</v>
      </c>
      <c r="AB845" s="260" t="s">
        <v>2144</v>
      </c>
      <c r="AC845" s="260" t="str">
        <f>CONCATENATE( tblNapomenaBudzetKorisnik[[#This Row],[Vrsta prihoda]], "-", tblNapomenaBudzetKorisnik[[#This Row],[Šifra budžetskog korisnika]])</f>
        <v>723115-0919008</v>
      </c>
      <c r="AE845" s="260" t="s">
        <v>724</v>
      </c>
      <c r="AF845" s="260" t="s">
        <v>2862</v>
      </c>
      <c r="AG845" s="274" t="s">
        <v>2873</v>
      </c>
      <c r="AH845" s="260" t="s">
        <v>2874</v>
      </c>
      <c r="AI845" s="260" t="str">
        <f>CONCATENATE(  tblNapomenaOpstinaKorisnik[[#This Row],[Šifra opštine]], "-", tblNapomenaOpstinaKorisnik[[#This Row],[Šifra budžetske organizacije]])</f>
        <v>113-0113510</v>
      </c>
    </row>
    <row r="846" spans="25:35" x14ac:dyDescent="0.2">
      <c r="Y846" s="260" t="s">
        <v>1000</v>
      </c>
      <c r="Z846" s="260" t="s">
        <v>2686</v>
      </c>
      <c r="AA846" s="260" t="s">
        <v>2146</v>
      </c>
      <c r="AB846" s="260" t="s">
        <v>2147</v>
      </c>
      <c r="AC846" s="260" t="str">
        <f>CONCATENATE( tblNapomenaBudzetKorisnik[[#This Row],[Vrsta prihoda]], "-", tblNapomenaBudzetKorisnik[[#This Row],[Šifra budžetskog korisnika]])</f>
        <v>723115-0921001</v>
      </c>
      <c r="AE846" s="260" t="s">
        <v>724</v>
      </c>
      <c r="AF846" s="260" t="s">
        <v>2862</v>
      </c>
      <c r="AG846" s="274" t="s">
        <v>2875</v>
      </c>
      <c r="AH846" s="260" t="s">
        <v>747</v>
      </c>
      <c r="AI846" s="260" t="str">
        <f>CONCATENATE(  tblNapomenaOpstinaKorisnik[[#This Row],[Šifra opštine]], "-", tblNapomenaOpstinaKorisnik[[#This Row],[Šifra budžetske organizacije]])</f>
        <v>113-0113600</v>
      </c>
    </row>
    <row r="847" spans="25:35" x14ac:dyDescent="0.2">
      <c r="Y847" s="260" t="s">
        <v>1000</v>
      </c>
      <c r="Z847" s="260" t="s">
        <v>2686</v>
      </c>
      <c r="AA847" s="260" t="s">
        <v>2148</v>
      </c>
      <c r="AB847" s="260" t="s">
        <v>2149</v>
      </c>
      <c r="AC847" s="260" t="str">
        <f>CONCATENATE( tblNapomenaBudzetKorisnik[[#This Row],[Vrsta prihoda]], "-", tblNapomenaBudzetKorisnik[[#This Row],[Šifra budžetskog korisnika]])</f>
        <v>723115-0922000</v>
      </c>
      <c r="AE847" s="260" t="s">
        <v>724</v>
      </c>
      <c r="AF847" s="260" t="s">
        <v>2862</v>
      </c>
      <c r="AG847" s="274" t="s">
        <v>2876</v>
      </c>
      <c r="AH847" s="260" t="s">
        <v>968</v>
      </c>
      <c r="AI847" s="260" t="str">
        <f>CONCATENATE(  tblNapomenaOpstinaKorisnik[[#This Row],[Šifra opštine]], "-", tblNapomenaOpstinaKorisnik[[#This Row],[Šifra budžetske organizacije]])</f>
        <v>113-0113920</v>
      </c>
    </row>
    <row r="848" spans="25:35" x14ac:dyDescent="0.2">
      <c r="Y848" s="260" t="s">
        <v>1000</v>
      </c>
      <c r="Z848" s="260" t="s">
        <v>2686</v>
      </c>
      <c r="AA848" s="260" t="s">
        <v>2152</v>
      </c>
      <c r="AB848" s="260" t="s">
        <v>2153</v>
      </c>
      <c r="AC848" s="260" t="str">
        <f>CONCATENATE( tblNapomenaBudzetKorisnik[[#This Row],[Vrsta prihoda]], "-", tblNapomenaBudzetKorisnik[[#This Row],[Šifra budžetskog korisnika]])</f>
        <v>723115-0922001</v>
      </c>
      <c r="AE848" s="260" t="s">
        <v>724</v>
      </c>
      <c r="AF848" s="260" t="s">
        <v>2862</v>
      </c>
      <c r="AG848" s="274" t="s">
        <v>2877</v>
      </c>
      <c r="AH848" s="260" t="s">
        <v>2878</v>
      </c>
      <c r="AI848" s="260" t="str">
        <f>CONCATENATE(  tblNapomenaOpstinaKorisnik[[#This Row],[Šifra opštine]], "-", tblNapomenaOpstinaKorisnik[[#This Row],[Šifra budžetske organizacije]])</f>
        <v>113-0113930</v>
      </c>
    </row>
    <row r="849" spans="25:35" x14ac:dyDescent="0.2">
      <c r="Y849" s="260" t="s">
        <v>1000</v>
      </c>
      <c r="Z849" s="260" t="s">
        <v>2686</v>
      </c>
      <c r="AA849" s="260" t="s">
        <v>2171</v>
      </c>
      <c r="AB849" s="260" t="s">
        <v>2172</v>
      </c>
      <c r="AC849" s="260" t="str">
        <f>CONCATENATE( tblNapomenaBudzetKorisnik[[#This Row],[Vrsta prihoda]], "-", tblNapomenaBudzetKorisnik[[#This Row],[Šifra budžetskog korisnika]])</f>
        <v>723115-1024001</v>
      </c>
      <c r="AE849" s="260" t="s">
        <v>724</v>
      </c>
      <c r="AF849" s="260" t="s">
        <v>2862</v>
      </c>
      <c r="AG849" s="274" t="s">
        <v>1906</v>
      </c>
      <c r="AH849" s="260" t="s">
        <v>2879</v>
      </c>
      <c r="AI849" s="260" t="str">
        <f>CONCATENATE(  tblNapomenaOpstinaKorisnik[[#This Row],[Šifra opštine]], "-", tblNapomenaOpstinaKorisnik[[#This Row],[Šifra budžetske organizacije]])</f>
        <v>113-0815074</v>
      </c>
    </row>
    <row r="850" spans="25:35" x14ac:dyDescent="0.2">
      <c r="Y850" s="260" t="s">
        <v>1000</v>
      </c>
      <c r="Z850" s="260" t="s">
        <v>2686</v>
      </c>
      <c r="AA850" s="260" t="s">
        <v>758</v>
      </c>
      <c r="AB850" s="260" t="s">
        <v>759</v>
      </c>
      <c r="AC850" s="260" t="str">
        <f>CONCATENATE( tblNapomenaBudzetKorisnik[[#This Row],[Vrsta prihoda]], "-", tblNapomenaBudzetKorisnik[[#This Row],[Šifra budžetskog korisnika]])</f>
        <v>723115-1025001</v>
      </c>
      <c r="AE850" s="260" t="s">
        <v>724</v>
      </c>
      <c r="AF850" s="260" t="s">
        <v>2862</v>
      </c>
      <c r="AG850" s="274" t="s">
        <v>1973</v>
      </c>
      <c r="AH850" s="260" t="s">
        <v>2880</v>
      </c>
      <c r="AI850" s="260" t="str">
        <f>CONCATENATE(  tblNapomenaOpstinaKorisnik[[#This Row],[Šifra opštine]], "-", tblNapomenaOpstinaKorisnik[[#This Row],[Šifra budžetske organizacije]])</f>
        <v>113-0818013</v>
      </c>
    </row>
    <row r="851" spans="25:35" x14ac:dyDescent="0.2">
      <c r="Y851" s="260" t="s">
        <v>1000</v>
      </c>
      <c r="Z851" s="260" t="s">
        <v>2686</v>
      </c>
      <c r="AA851" s="260" t="s">
        <v>2176</v>
      </c>
      <c r="AB851" s="260" t="s">
        <v>2177</v>
      </c>
      <c r="AC851" s="260" t="str">
        <f>CONCATENATE( tblNapomenaBudzetKorisnik[[#This Row],[Vrsta prihoda]], "-", tblNapomenaBudzetKorisnik[[#This Row],[Šifra budžetskog korisnika]])</f>
        <v>723115-1026001</v>
      </c>
      <c r="AE851" s="260" t="s">
        <v>724</v>
      </c>
      <c r="AF851" s="260" t="s">
        <v>2862</v>
      </c>
      <c r="AG851" s="274" t="s">
        <v>171</v>
      </c>
      <c r="AH851" s="260" t="s">
        <v>172</v>
      </c>
      <c r="AI851" s="260" t="str">
        <f>CONCATENATE(  tblNapomenaOpstinaKorisnik[[#This Row],[Šifra opštine]], "-", tblNapomenaOpstinaKorisnik[[#This Row],[Šifra budžetske organizacije]])</f>
        <v>113-9999999</v>
      </c>
    </row>
    <row r="852" spans="25:35" x14ac:dyDescent="0.2">
      <c r="Y852" s="260" t="s">
        <v>1000</v>
      </c>
      <c r="Z852" s="260" t="s">
        <v>2686</v>
      </c>
      <c r="AA852" s="260" t="s">
        <v>2180</v>
      </c>
      <c r="AB852" s="260" t="s">
        <v>2181</v>
      </c>
      <c r="AC852" s="260" t="str">
        <f>CONCATENATE( tblNapomenaBudzetKorisnik[[#This Row],[Vrsta prihoda]], "-", tblNapomenaBudzetKorisnik[[#This Row],[Šifra budžetskog korisnika]])</f>
        <v>723115-1027001</v>
      </c>
      <c r="AE852" s="260" t="s">
        <v>600</v>
      </c>
      <c r="AF852" s="260" t="s">
        <v>2881</v>
      </c>
      <c r="AG852" s="274" t="s">
        <v>2882</v>
      </c>
      <c r="AH852" s="260" t="s">
        <v>1059</v>
      </c>
      <c r="AI852" s="260" t="str">
        <f>CONCATENATE(  tblNapomenaOpstinaKorisnik[[#This Row],[Šifra opštine]], "-", tblNapomenaOpstinaKorisnik[[#This Row],[Šifra budžetske organizacije]])</f>
        <v>116-0116110</v>
      </c>
    </row>
    <row r="853" spans="25:35" x14ac:dyDescent="0.2">
      <c r="Y853" s="260" t="s">
        <v>1000</v>
      </c>
      <c r="Z853" s="260" t="s">
        <v>2686</v>
      </c>
      <c r="AA853" s="260" t="s">
        <v>2189</v>
      </c>
      <c r="AB853" s="260" t="s">
        <v>2190</v>
      </c>
      <c r="AC853" s="260" t="str">
        <f>CONCATENATE( tblNapomenaBudzetKorisnik[[#This Row],[Vrsta prihoda]], "-", tblNapomenaBudzetKorisnik[[#This Row],[Šifra budžetskog korisnika]])</f>
        <v>723115-1041001</v>
      </c>
      <c r="AE853" s="260" t="s">
        <v>600</v>
      </c>
      <c r="AF853" s="260" t="s">
        <v>2881</v>
      </c>
      <c r="AG853" s="274" t="s">
        <v>2883</v>
      </c>
      <c r="AH853" s="260" t="s">
        <v>2884</v>
      </c>
      <c r="AI853" s="260" t="str">
        <f>CONCATENATE(  tblNapomenaOpstinaKorisnik[[#This Row],[Šifra opštine]], "-", tblNapomenaOpstinaKorisnik[[#This Row],[Šifra budžetske organizacije]])</f>
        <v>116-0116120</v>
      </c>
    </row>
    <row r="854" spans="25:35" x14ac:dyDescent="0.2">
      <c r="Y854" s="260" t="s">
        <v>1000</v>
      </c>
      <c r="Z854" s="260" t="s">
        <v>2686</v>
      </c>
      <c r="AA854" s="260" t="s">
        <v>2191</v>
      </c>
      <c r="AB854" s="260" t="s">
        <v>2192</v>
      </c>
      <c r="AC854" s="260" t="str">
        <f>CONCATENATE( tblNapomenaBudzetKorisnik[[#This Row],[Vrsta prihoda]], "-", tblNapomenaBudzetKorisnik[[#This Row],[Šifra budžetskog korisnika]])</f>
        <v>723115-1042001</v>
      </c>
      <c r="AE854" s="260" t="s">
        <v>600</v>
      </c>
      <c r="AF854" s="260" t="s">
        <v>2881</v>
      </c>
      <c r="AG854" s="274" t="s">
        <v>2885</v>
      </c>
      <c r="AH854" s="260" t="s">
        <v>222</v>
      </c>
      <c r="AI854" s="260" t="str">
        <f>CONCATENATE(  tblNapomenaOpstinaKorisnik[[#This Row],[Šifra opštine]], "-", tblNapomenaOpstinaKorisnik[[#This Row],[Šifra budžetske organizacije]])</f>
        <v>116-0116130</v>
      </c>
    </row>
    <row r="855" spans="25:35" x14ac:dyDescent="0.2">
      <c r="Y855" s="260" t="s">
        <v>1000</v>
      </c>
      <c r="Z855" s="260" t="s">
        <v>2686</v>
      </c>
      <c r="AA855" s="260" t="s">
        <v>2193</v>
      </c>
      <c r="AB855" s="260" t="s">
        <v>2194</v>
      </c>
      <c r="AC855" s="260" t="str">
        <f>CONCATENATE( tblNapomenaBudzetKorisnik[[#This Row],[Vrsta prihoda]], "-", tblNapomenaBudzetKorisnik[[#This Row],[Šifra budžetskog korisnika]])</f>
        <v>723115-1043001</v>
      </c>
      <c r="AE855" s="260" t="s">
        <v>600</v>
      </c>
      <c r="AF855" s="260" t="s">
        <v>2881</v>
      </c>
      <c r="AG855" s="274" t="s">
        <v>2886</v>
      </c>
      <c r="AH855" s="260" t="s">
        <v>238</v>
      </c>
      <c r="AI855" s="260" t="str">
        <f>CONCATENATE(  tblNapomenaOpstinaKorisnik[[#This Row],[Šifra opštine]], "-", tblNapomenaOpstinaKorisnik[[#This Row],[Šifra budžetske organizacije]])</f>
        <v>116-0116140</v>
      </c>
    </row>
    <row r="856" spans="25:35" x14ac:dyDescent="0.2">
      <c r="Y856" s="260" t="s">
        <v>1000</v>
      </c>
      <c r="Z856" s="260" t="s">
        <v>2686</v>
      </c>
      <c r="AA856" s="260" t="s">
        <v>2197</v>
      </c>
      <c r="AB856" s="260" t="s">
        <v>2198</v>
      </c>
      <c r="AC856" s="260" t="str">
        <f>CONCATENATE( tblNapomenaBudzetKorisnik[[#This Row],[Vrsta prihoda]], "-", tblNapomenaBudzetKorisnik[[#This Row],[Šifra budžetskog korisnika]])</f>
        <v>723115-1044001</v>
      </c>
      <c r="AE856" s="260" t="s">
        <v>600</v>
      </c>
      <c r="AF856" s="260" t="s">
        <v>2881</v>
      </c>
      <c r="AG856" s="274" t="s">
        <v>2887</v>
      </c>
      <c r="AH856" s="260" t="s">
        <v>2888</v>
      </c>
      <c r="AI856" s="260" t="str">
        <f>CONCATENATE(  tblNapomenaOpstinaKorisnik[[#This Row],[Šifra opštine]], "-", tblNapomenaOpstinaKorisnik[[#This Row],[Šifra budžetske organizacije]])</f>
        <v>116-0116150</v>
      </c>
    </row>
    <row r="857" spans="25:35" x14ac:dyDescent="0.2">
      <c r="Y857" s="260" t="s">
        <v>1000</v>
      </c>
      <c r="Z857" s="260" t="s">
        <v>2686</v>
      </c>
      <c r="AA857" s="260" t="s">
        <v>2200</v>
      </c>
      <c r="AB857" s="260" t="s">
        <v>2201</v>
      </c>
      <c r="AC857" s="260" t="str">
        <f>CONCATENATE( tblNapomenaBudzetKorisnik[[#This Row],[Vrsta prihoda]], "-", tblNapomenaBudzetKorisnik[[#This Row],[Šifra budžetskog korisnika]])</f>
        <v>723115-1045001</v>
      </c>
      <c r="AE857" s="260" t="s">
        <v>600</v>
      </c>
      <c r="AF857" s="260" t="s">
        <v>2881</v>
      </c>
      <c r="AG857" s="274" t="s">
        <v>2889</v>
      </c>
      <c r="AH857" s="260" t="s">
        <v>1245</v>
      </c>
      <c r="AI857" s="260" t="str">
        <f>CONCATENATE(  tblNapomenaOpstinaKorisnik[[#This Row],[Šifra opštine]], "-", tblNapomenaOpstinaKorisnik[[#This Row],[Šifra budžetske organizacije]])</f>
        <v>116-0116160</v>
      </c>
    </row>
    <row r="858" spans="25:35" x14ac:dyDescent="0.2">
      <c r="Y858" s="260" t="s">
        <v>1000</v>
      </c>
      <c r="Z858" s="260" t="s">
        <v>2686</v>
      </c>
      <c r="AA858" s="260" t="s">
        <v>2203</v>
      </c>
      <c r="AB858" s="260" t="s">
        <v>2204</v>
      </c>
      <c r="AC858" s="260" t="str">
        <f>CONCATENATE( tblNapomenaBudzetKorisnik[[#This Row],[Vrsta prihoda]], "-", tblNapomenaBudzetKorisnik[[#This Row],[Šifra budžetskog korisnika]])</f>
        <v>723115-1046001</v>
      </c>
      <c r="AE858" s="260" t="s">
        <v>600</v>
      </c>
      <c r="AF858" s="260" t="s">
        <v>2881</v>
      </c>
      <c r="AG858" s="274" t="s">
        <v>2890</v>
      </c>
      <c r="AH858" s="260" t="s">
        <v>277</v>
      </c>
      <c r="AI858" s="260" t="str">
        <f>CONCATENATE(  tblNapomenaOpstinaKorisnik[[#This Row],[Šifra opštine]], "-", tblNapomenaOpstinaKorisnik[[#This Row],[Šifra budžetske organizacije]])</f>
        <v>116-0116190</v>
      </c>
    </row>
    <row r="859" spans="25:35" x14ac:dyDescent="0.2">
      <c r="Y859" s="260" t="s">
        <v>1000</v>
      </c>
      <c r="Z859" s="260" t="s">
        <v>2686</v>
      </c>
      <c r="AA859" s="260" t="s">
        <v>764</v>
      </c>
      <c r="AB859" s="260" t="s">
        <v>765</v>
      </c>
      <c r="AC859" s="260" t="str">
        <f>CONCATENATE( tblNapomenaBudzetKorisnik[[#This Row],[Vrsta prihoda]], "-", tblNapomenaBudzetKorisnik[[#This Row],[Šifra budžetskog korisnika]])</f>
        <v>723115-1048001</v>
      </c>
      <c r="AE859" s="260" t="s">
        <v>600</v>
      </c>
      <c r="AF859" s="260" t="s">
        <v>2881</v>
      </c>
      <c r="AG859" s="274" t="s">
        <v>2891</v>
      </c>
      <c r="AH859" s="260" t="s">
        <v>2892</v>
      </c>
      <c r="AI859" s="260" t="str">
        <f>CONCATENATE(  tblNapomenaOpstinaKorisnik[[#This Row],[Šifra opštine]], "-", tblNapomenaOpstinaKorisnik[[#This Row],[Šifra budžetske organizacije]])</f>
        <v>116-0116200</v>
      </c>
    </row>
    <row r="860" spans="25:35" x14ac:dyDescent="0.2">
      <c r="Y860" s="260" t="s">
        <v>1000</v>
      </c>
      <c r="Z860" s="260" t="s">
        <v>2686</v>
      </c>
      <c r="AA860" s="260" t="s">
        <v>769</v>
      </c>
      <c r="AB860" s="260" t="s">
        <v>770</v>
      </c>
      <c r="AC860" s="260" t="str">
        <f>CONCATENATE( tblNapomenaBudzetKorisnik[[#This Row],[Vrsta prihoda]], "-", tblNapomenaBudzetKorisnik[[#This Row],[Šifra budžetskog korisnika]])</f>
        <v>723115-1049001</v>
      </c>
      <c r="AE860" s="260" t="s">
        <v>600</v>
      </c>
      <c r="AF860" s="260" t="s">
        <v>2881</v>
      </c>
      <c r="AG860" s="274" t="s">
        <v>2893</v>
      </c>
      <c r="AH860" s="260" t="s">
        <v>676</v>
      </c>
      <c r="AI860" s="260" t="str">
        <f>CONCATENATE(  tblNapomenaOpstinaKorisnik[[#This Row],[Šifra opštine]], "-", tblNapomenaOpstinaKorisnik[[#This Row],[Šifra budžetske organizacije]])</f>
        <v>116-0116300</v>
      </c>
    </row>
    <row r="861" spans="25:35" x14ac:dyDescent="0.2">
      <c r="Y861" s="260" t="s">
        <v>1000</v>
      </c>
      <c r="Z861" s="260" t="s">
        <v>2686</v>
      </c>
      <c r="AA861" s="260" t="s">
        <v>775</v>
      </c>
      <c r="AB861" s="260" t="s">
        <v>776</v>
      </c>
      <c r="AC861" s="260" t="str">
        <f>CONCATENATE( tblNapomenaBudzetKorisnik[[#This Row],[Vrsta prihoda]], "-", tblNapomenaBudzetKorisnik[[#This Row],[Šifra budžetskog korisnika]])</f>
        <v>723115-1050001</v>
      </c>
      <c r="AE861" s="260" t="s">
        <v>600</v>
      </c>
      <c r="AF861" s="260" t="s">
        <v>2881</v>
      </c>
      <c r="AG861" s="274" t="s">
        <v>2894</v>
      </c>
      <c r="AH861" s="260" t="s">
        <v>2895</v>
      </c>
      <c r="AI861" s="260" t="str">
        <f>CONCATENATE(  tblNapomenaOpstinaKorisnik[[#This Row],[Šifra opštine]], "-", tblNapomenaOpstinaKorisnik[[#This Row],[Šifra budžetske organizacije]])</f>
        <v>116-0116400</v>
      </c>
    </row>
    <row r="862" spans="25:35" x14ac:dyDescent="0.2">
      <c r="Y862" s="260" t="s">
        <v>1000</v>
      </c>
      <c r="Z862" s="260" t="s">
        <v>2686</v>
      </c>
      <c r="AA862" s="260" t="s">
        <v>781</v>
      </c>
      <c r="AB862" s="260" t="s">
        <v>782</v>
      </c>
      <c r="AC862" s="260" t="str">
        <f>CONCATENATE( tblNapomenaBudzetKorisnik[[#This Row],[Vrsta prihoda]], "-", tblNapomenaBudzetKorisnik[[#This Row],[Šifra budžetskog korisnika]])</f>
        <v>723115-1051001</v>
      </c>
      <c r="AE862" s="260" t="s">
        <v>600</v>
      </c>
      <c r="AF862" s="260" t="s">
        <v>2881</v>
      </c>
      <c r="AG862" s="274" t="s">
        <v>1880</v>
      </c>
      <c r="AH862" s="260" t="s">
        <v>2896</v>
      </c>
      <c r="AI862" s="260" t="str">
        <f>CONCATENATE(  tblNapomenaOpstinaKorisnik[[#This Row],[Šifra opštine]], "-", tblNapomenaOpstinaKorisnik[[#This Row],[Šifra budžetske organizacije]])</f>
        <v>116-0815065</v>
      </c>
    </row>
    <row r="863" spans="25:35" x14ac:dyDescent="0.2">
      <c r="Y863" s="260" t="s">
        <v>1000</v>
      </c>
      <c r="Z863" s="260" t="s">
        <v>2686</v>
      </c>
      <c r="AA863" s="260" t="s">
        <v>786</v>
      </c>
      <c r="AB863" s="260" t="s">
        <v>787</v>
      </c>
      <c r="AC863" s="260" t="str">
        <f>CONCATENATE( tblNapomenaBudzetKorisnik[[#This Row],[Vrsta prihoda]], "-", tblNapomenaBudzetKorisnik[[#This Row],[Šifra budžetskog korisnika]])</f>
        <v>723115-1052001</v>
      </c>
      <c r="AE863" s="260" t="s">
        <v>600</v>
      </c>
      <c r="AF863" s="260" t="s">
        <v>2881</v>
      </c>
      <c r="AG863" s="274" t="s">
        <v>2013</v>
      </c>
      <c r="AH863" s="260" t="s">
        <v>2897</v>
      </c>
      <c r="AI863" s="260" t="str">
        <f>CONCATENATE(  tblNapomenaOpstinaKorisnik[[#This Row],[Šifra opštine]], "-", tblNapomenaOpstinaKorisnik[[#This Row],[Šifra budžetske organizacije]])</f>
        <v>116-0818023</v>
      </c>
    </row>
    <row r="864" spans="25:35" x14ac:dyDescent="0.2">
      <c r="Y864" s="260" t="s">
        <v>1000</v>
      </c>
      <c r="Z864" s="260" t="s">
        <v>2686</v>
      </c>
      <c r="AA864" s="260" t="s">
        <v>2213</v>
      </c>
      <c r="AB864" s="260" t="s">
        <v>2214</v>
      </c>
      <c r="AC864" s="260" t="str">
        <f>CONCATENATE( tblNapomenaBudzetKorisnik[[#This Row],[Vrsta prihoda]], "-", tblNapomenaBudzetKorisnik[[#This Row],[Šifra budžetskog korisnika]])</f>
        <v>723115-1141001</v>
      </c>
      <c r="AE864" s="260" t="s">
        <v>600</v>
      </c>
      <c r="AF864" s="260" t="s">
        <v>2881</v>
      </c>
      <c r="AG864" s="274" t="s">
        <v>171</v>
      </c>
      <c r="AH864" s="260" t="s">
        <v>172</v>
      </c>
      <c r="AI864" s="260" t="str">
        <f>CONCATENATE(  tblNapomenaOpstinaKorisnik[[#This Row],[Šifra opštine]], "-", tblNapomenaOpstinaKorisnik[[#This Row],[Šifra budžetske organizacije]])</f>
        <v>116-9999999</v>
      </c>
    </row>
    <row r="865" spans="25:35" x14ac:dyDescent="0.2">
      <c r="Y865" s="260" t="s">
        <v>1000</v>
      </c>
      <c r="Z865" s="260" t="s">
        <v>2686</v>
      </c>
      <c r="AA865" s="260" t="s">
        <v>2216</v>
      </c>
      <c r="AB865" s="260" t="s">
        <v>2217</v>
      </c>
      <c r="AC865" s="260" t="str">
        <f>CONCATENATE( tblNapomenaBudzetKorisnik[[#This Row],[Vrsta prihoda]], "-", tblNapomenaBudzetKorisnik[[#This Row],[Šifra budžetskog korisnika]])</f>
        <v>723115-1242001</v>
      </c>
      <c r="AE865" s="260" t="s">
        <v>615</v>
      </c>
      <c r="AF865" s="260" t="s">
        <v>2898</v>
      </c>
      <c r="AG865" s="274" t="s">
        <v>2899</v>
      </c>
      <c r="AH865" s="260" t="s">
        <v>1059</v>
      </c>
      <c r="AI865" s="260" t="str">
        <f>CONCATENATE(  tblNapomenaOpstinaKorisnik[[#This Row],[Šifra opštine]], "-", tblNapomenaOpstinaKorisnik[[#This Row],[Šifra budžetske organizacije]])</f>
        <v>119-0119110</v>
      </c>
    </row>
    <row r="866" spans="25:35" x14ac:dyDescent="0.2">
      <c r="Y866" s="260" t="s">
        <v>1000</v>
      </c>
      <c r="Z866" s="260" t="s">
        <v>2686</v>
      </c>
      <c r="AA866" s="260" t="s">
        <v>2218</v>
      </c>
      <c r="AB866" s="260" t="s">
        <v>2219</v>
      </c>
      <c r="AC866" s="260" t="str">
        <f>CONCATENATE( tblNapomenaBudzetKorisnik[[#This Row],[Vrsta prihoda]], "-", tblNapomenaBudzetKorisnik[[#This Row],[Šifra budžetskog korisnika]])</f>
        <v>723115-1344001</v>
      </c>
      <c r="AE866" s="260" t="s">
        <v>615</v>
      </c>
      <c r="AF866" s="260" t="s">
        <v>2898</v>
      </c>
      <c r="AG866" s="274" t="s">
        <v>2900</v>
      </c>
      <c r="AH866" s="260" t="s">
        <v>191</v>
      </c>
      <c r="AI866" s="260" t="str">
        <f>CONCATENATE(  tblNapomenaOpstinaKorisnik[[#This Row],[Šifra opštine]], "-", tblNapomenaOpstinaKorisnik[[#This Row],[Šifra budžetske organizacije]])</f>
        <v>119-0119120</v>
      </c>
    </row>
    <row r="867" spans="25:35" x14ac:dyDescent="0.2">
      <c r="Y867" s="260" t="s">
        <v>1000</v>
      </c>
      <c r="Z867" s="260" t="s">
        <v>2686</v>
      </c>
      <c r="AA867" s="260" t="s">
        <v>2222</v>
      </c>
      <c r="AB867" s="260" t="s">
        <v>2223</v>
      </c>
      <c r="AC867" s="260" t="str">
        <f>CONCATENATE( tblNapomenaBudzetKorisnik[[#This Row],[Vrsta prihoda]], "-", tblNapomenaBudzetKorisnik[[#This Row],[Šifra budžetskog korisnika]])</f>
        <v>723115-1445001</v>
      </c>
      <c r="AE867" s="260" t="s">
        <v>615</v>
      </c>
      <c r="AF867" s="260" t="s">
        <v>2898</v>
      </c>
      <c r="AG867" s="274" t="s">
        <v>2901</v>
      </c>
      <c r="AH867" s="260" t="s">
        <v>851</v>
      </c>
      <c r="AI867" s="260" t="str">
        <f>CONCATENATE(  tblNapomenaOpstinaKorisnik[[#This Row],[Šifra opštine]], "-", tblNapomenaOpstinaKorisnik[[#This Row],[Šifra budžetske organizacije]])</f>
        <v>119-0119125</v>
      </c>
    </row>
    <row r="868" spans="25:35" x14ac:dyDescent="0.2">
      <c r="Y868" s="260" t="s">
        <v>1000</v>
      </c>
      <c r="Z868" s="260" t="s">
        <v>2686</v>
      </c>
      <c r="AA868" s="260" t="s">
        <v>2225</v>
      </c>
      <c r="AB868" s="260" t="s">
        <v>2226</v>
      </c>
      <c r="AC868" s="260" t="str">
        <f>CONCATENATE( tblNapomenaBudzetKorisnik[[#This Row],[Vrsta prihoda]], "-", tblNapomenaBudzetKorisnik[[#This Row],[Šifra budžetskog korisnika]])</f>
        <v>723115-1447001</v>
      </c>
      <c r="AE868" s="260" t="s">
        <v>615</v>
      </c>
      <c r="AF868" s="260" t="s">
        <v>2898</v>
      </c>
      <c r="AG868" s="274" t="s">
        <v>2902</v>
      </c>
      <c r="AH868" s="260" t="s">
        <v>222</v>
      </c>
      <c r="AI868" s="260" t="str">
        <f>CONCATENATE(  tblNapomenaOpstinaKorisnik[[#This Row],[Šifra opštine]], "-", tblNapomenaOpstinaKorisnik[[#This Row],[Šifra budžetske organizacije]])</f>
        <v>119-0119130</v>
      </c>
    </row>
    <row r="869" spans="25:35" x14ac:dyDescent="0.2">
      <c r="Y869" s="260" t="s">
        <v>1000</v>
      </c>
      <c r="Z869" s="260" t="s">
        <v>2686</v>
      </c>
      <c r="AA869" s="260" t="s">
        <v>2245</v>
      </c>
      <c r="AB869" s="260" t="s">
        <v>2246</v>
      </c>
      <c r="AC869" s="260" t="str">
        <f>CONCATENATE( tblNapomenaBudzetKorisnik[[#This Row],[Vrsta prihoda]], "-", tblNapomenaBudzetKorisnik[[#This Row],[Šifra budžetskog korisnika]])</f>
        <v>723115-1548001</v>
      </c>
      <c r="AE869" s="260" t="s">
        <v>615</v>
      </c>
      <c r="AF869" s="260" t="s">
        <v>2898</v>
      </c>
      <c r="AG869" s="274" t="s">
        <v>2903</v>
      </c>
      <c r="AH869" s="260" t="s">
        <v>238</v>
      </c>
      <c r="AI869" s="260" t="str">
        <f>CONCATENATE(  tblNapomenaOpstinaKorisnik[[#This Row],[Šifra opštine]], "-", tblNapomenaOpstinaKorisnik[[#This Row],[Šifra budžetske organizacije]])</f>
        <v>119-0119140</v>
      </c>
    </row>
    <row r="870" spans="25:35" x14ac:dyDescent="0.2">
      <c r="Y870" s="260" t="s">
        <v>1000</v>
      </c>
      <c r="Z870" s="260" t="s">
        <v>2686</v>
      </c>
      <c r="AA870" s="260" t="s">
        <v>2249</v>
      </c>
      <c r="AB870" s="260" t="s">
        <v>2250</v>
      </c>
      <c r="AC870" s="260" t="str">
        <f>CONCATENATE( tblNapomenaBudzetKorisnik[[#This Row],[Vrsta prihoda]], "-", tblNapomenaBudzetKorisnik[[#This Row],[Šifra budžetskog korisnika]])</f>
        <v>723115-1648001</v>
      </c>
      <c r="AE870" s="260" t="s">
        <v>615</v>
      </c>
      <c r="AF870" s="260" t="s">
        <v>2898</v>
      </c>
      <c r="AG870" s="274" t="s">
        <v>2904</v>
      </c>
      <c r="AH870" s="260" t="s">
        <v>253</v>
      </c>
      <c r="AI870" s="260" t="str">
        <f>CONCATENATE(  tblNapomenaOpstinaKorisnik[[#This Row],[Šifra opštine]], "-", tblNapomenaOpstinaKorisnik[[#This Row],[Šifra budžetske organizacije]])</f>
        <v>119-0119150</v>
      </c>
    </row>
    <row r="871" spans="25:35" x14ac:dyDescent="0.2">
      <c r="Y871" s="260" t="s">
        <v>1000</v>
      </c>
      <c r="Z871" s="260" t="s">
        <v>2686</v>
      </c>
      <c r="AA871" s="260" t="s">
        <v>2253</v>
      </c>
      <c r="AB871" s="260" t="s">
        <v>2254</v>
      </c>
      <c r="AC871" s="260" t="str">
        <f>CONCATENATE( tblNapomenaBudzetKorisnik[[#This Row],[Vrsta prihoda]], "-", tblNapomenaBudzetKorisnik[[#This Row],[Šifra budžetskog korisnika]])</f>
        <v>723115-1855000</v>
      </c>
      <c r="AE871" s="260" t="s">
        <v>615</v>
      </c>
      <c r="AF871" s="260" t="s">
        <v>2898</v>
      </c>
      <c r="AG871" s="274" t="s">
        <v>2905</v>
      </c>
      <c r="AH871" s="260" t="s">
        <v>597</v>
      </c>
      <c r="AI871" s="260" t="str">
        <f>CONCATENATE(  tblNapomenaOpstinaKorisnik[[#This Row],[Šifra opštine]], "-", tblNapomenaOpstinaKorisnik[[#This Row],[Šifra budžetske organizacije]])</f>
        <v>119-0119160</v>
      </c>
    </row>
    <row r="872" spans="25:35" x14ac:dyDescent="0.2">
      <c r="Y872" s="260" t="s">
        <v>1000</v>
      </c>
      <c r="Z872" s="260" t="s">
        <v>2686</v>
      </c>
      <c r="AA872" s="260" t="s">
        <v>2257</v>
      </c>
      <c r="AB872" s="260" t="s">
        <v>2258</v>
      </c>
      <c r="AC872" s="260" t="str">
        <f>CONCATENATE( tblNapomenaBudzetKorisnik[[#This Row],[Vrsta prihoda]], "-", tblNapomenaBudzetKorisnik[[#This Row],[Šifra budžetskog korisnika]])</f>
        <v>723115-1855001</v>
      </c>
      <c r="AE872" s="260" t="s">
        <v>615</v>
      </c>
      <c r="AF872" s="260" t="s">
        <v>2898</v>
      </c>
      <c r="AG872" s="274" t="s">
        <v>2906</v>
      </c>
      <c r="AH872" s="260" t="s">
        <v>1012</v>
      </c>
      <c r="AI872" s="260" t="str">
        <f>CONCATENATE(  tblNapomenaOpstinaKorisnik[[#This Row],[Šifra opštine]], "-", tblNapomenaOpstinaKorisnik[[#This Row],[Šifra budžetske organizacije]])</f>
        <v>119-0119170</v>
      </c>
    </row>
    <row r="873" spans="25:35" x14ac:dyDescent="0.2">
      <c r="Y873" s="260" t="s">
        <v>1000</v>
      </c>
      <c r="Z873" s="260" t="s">
        <v>2686</v>
      </c>
      <c r="AA873" s="260" t="s">
        <v>2261</v>
      </c>
      <c r="AB873" s="260" t="s">
        <v>2262</v>
      </c>
      <c r="AC873" s="260" t="str">
        <f>CONCATENATE( tblNapomenaBudzetKorisnik[[#This Row],[Vrsta prihoda]], "-", tblNapomenaBudzetKorisnik[[#This Row],[Šifra budžetskog korisnika]])</f>
        <v>723115-1855009</v>
      </c>
      <c r="AE873" s="260" t="s">
        <v>615</v>
      </c>
      <c r="AF873" s="260" t="s">
        <v>2898</v>
      </c>
      <c r="AG873" s="274" t="s">
        <v>2907</v>
      </c>
      <c r="AH873" s="260" t="s">
        <v>633</v>
      </c>
      <c r="AI873" s="260" t="str">
        <f>CONCATENATE(  tblNapomenaOpstinaKorisnik[[#This Row],[Šifra opštine]], "-", tblNapomenaOpstinaKorisnik[[#This Row],[Šifra budžetske organizacije]])</f>
        <v>119-0119180</v>
      </c>
    </row>
    <row r="874" spans="25:35" x14ac:dyDescent="0.2">
      <c r="Y874" s="260" t="s">
        <v>1000</v>
      </c>
      <c r="Z874" s="260" t="s">
        <v>2686</v>
      </c>
      <c r="AA874" s="260" t="s">
        <v>2265</v>
      </c>
      <c r="AB874" s="260" t="s">
        <v>2266</v>
      </c>
      <c r="AC874" s="260" t="str">
        <f>CONCATENATE( tblNapomenaBudzetKorisnik[[#This Row],[Vrsta prihoda]], "-", tblNapomenaBudzetKorisnik[[#This Row],[Šifra budžetskog korisnika]])</f>
        <v>723115-1956001</v>
      </c>
      <c r="AE874" s="260" t="s">
        <v>615</v>
      </c>
      <c r="AF874" s="260" t="s">
        <v>2898</v>
      </c>
      <c r="AG874" s="274" t="s">
        <v>2908</v>
      </c>
      <c r="AH874" s="260" t="s">
        <v>300</v>
      </c>
      <c r="AI874" s="260" t="str">
        <f>CONCATENATE(  tblNapomenaOpstinaKorisnik[[#This Row],[Šifra opštine]], "-", tblNapomenaOpstinaKorisnik[[#This Row],[Šifra budžetske organizacije]])</f>
        <v>119-0119200</v>
      </c>
    </row>
    <row r="875" spans="25:35" x14ac:dyDescent="0.2">
      <c r="Y875" s="260" t="s">
        <v>1000</v>
      </c>
      <c r="Z875" s="260" t="s">
        <v>2686</v>
      </c>
      <c r="AA875" s="260" t="s">
        <v>2269</v>
      </c>
      <c r="AB875" s="260" t="s">
        <v>2270</v>
      </c>
      <c r="AC875" s="260" t="str">
        <f>CONCATENATE( tblNapomenaBudzetKorisnik[[#This Row],[Vrsta prihoda]], "-", tblNapomenaBudzetKorisnik[[#This Row],[Šifra budžetskog korisnika]])</f>
        <v>723115-1957001</v>
      </c>
      <c r="AE875" s="260" t="s">
        <v>615</v>
      </c>
      <c r="AF875" s="260" t="s">
        <v>2898</v>
      </c>
      <c r="AG875" s="274" t="s">
        <v>2909</v>
      </c>
      <c r="AH875" s="260" t="s">
        <v>2910</v>
      </c>
      <c r="AI875" s="260" t="str">
        <f>CONCATENATE(  tblNapomenaOpstinaKorisnik[[#This Row],[Šifra opštine]], "-", tblNapomenaOpstinaKorisnik[[#This Row],[Šifra budžetske organizacije]])</f>
        <v>119-0119220</v>
      </c>
    </row>
    <row r="876" spans="25:35" x14ac:dyDescent="0.2">
      <c r="Y876" s="260" t="s">
        <v>1000</v>
      </c>
      <c r="Z876" s="260" t="s">
        <v>2686</v>
      </c>
      <c r="AA876" s="260" t="s">
        <v>2273</v>
      </c>
      <c r="AB876" s="260" t="s">
        <v>2274</v>
      </c>
      <c r="AC876" s="260" t="str">
        <f>CONCATENATE( tblNapomenaBudzetKorisnik[[#This Row],[Vrsta prihoda]], "-", tblNapomenaBudzetKorisnik[[#This Row],[Šifra budžetskog korisnika]])</f>
        <v>723115-2058001</v>
      </c>
      <c r="AE876" s="260" t="s">
        <v>615</v>
      </c>
      <c r="AF876" s="260" t="s">
        <v>2898</v>
      </c>
      <c r="AG876" s="274" t="s">
        <v>2911</v>
      </c>
      <c r="AH876" s="260" t="s">
        <v>799</v>
      </c>
      <c r="AI876" s="260" t="str">
        <f>CONCATENATE(  tblNapomenaOpstinaKorisnik[[#This Row],[Šifra opštine]], "-", tblNapomenaOpstinaKorisnik[[#This Row],[Šifra budžetske organizacije]])</f>
        <v>119-0119230</v>
      </c>
    </row>
    <row r="877" spans="25:35" x14ac:dyDescent="0.2">
      <c r="Y877" s="260" t="s">
        <v>1000</v>
      </c>
      <c r="Z877" s="260" t="s">
        <v>2686</v>
      </c>
      <c r="AA877" s="260" t="s">
        <v>2277</v>
      </c>
      <c r="AB877" s="260" t="s">
        <v>2278</v>
      </c>
      <c r="AC877" s="260" t="str">
        <f>CONCATENATE( tblNapomenaBudzetKorisnik[[#This Row],[Vrsta prihoda]], "-", tblNapomenaBudzetKorisnik[[#This Row],[Šifra budžetskog korisnika]])</f>
        <v>723115-2159001</v>
      </c>
      <c r="AE877" s="260" t="s">
        <v>615</v>
      </c>
      <c r="AF877" s="260" t="s">
        <v>2898</v>
      </c>
      <c r="AG877" s="274" t="s">
        <v>2912</v>
      </c>
      <c r="AH877" s="260" t="s">
        <v>2913</v>
      </c>
      <c r="AI877" s="260" t="str">
        <f>CONCATENATE(  tblNapomenaOpstinaKorisnik[[#This Row],[Šifra opštine]], "-", tblNapomenaOpstinaKorisnik[[#This Row],[Šifra budžetske organizacije]])</f>
        <v>119-0119240</v>
      </c>
    </row>
    <row r="878" spans="25:35" x14ac:dyDescent="0.2">
      <c r="Y878" s="260" t="s">
        <v>1000</v>
      </c>
      <c r="Z878" s="260" t="s">
        <v>2686</v>
      </c>
      <c r="AA878" s="260" t="s">
        <v>2281</v>
      </c>
      <c r="AB878" s="260" t="s">
        <v>2282</v>
      </c>
      <c r="AC878" s="260" t="str">
        <f>CONCATENATE( tblNapomenaBudzetKorisnik[[#This Row],[Vrsta prihoda]], "-", tblNapomenaBudzetKorisnik[[#This Row],[Šifra budžetskog korisnika]])</f>
        <v>723115-2260001</v>
      </c>
      <c r="AE878" s="260" t="s">
        <v>615</v>
      </c>
      <c r="AF878" s="260" t="s">
        <v>2898</v>
      </c>
      <c r="AG878" s="274" t="s">
        <v>2914</v>
      </c>
      <c r="AH878" s="260" t="s">
        <v>2915</v>
      </c>
      <c r="AI878" s="260" t="str">
        <f>CONCATENATE(  tblNapomenaOpstinaKorisnik[[#This Row],[Šifra opštine]], "-", tblNapomenaOpstinaKorisnik[[#This Row],[Šifra budžetske organizacije]])</f>
        <v>119-0119250</v>
      </c>
    </row>
    <row r="879" spans="25:35" x14ac:dyDescent="0.2">
      <c r="Y879" s="260" t="s">
        <v>1000</v>
      </c>
      <c r="Z879" s="260" t="s">
        <v>2686</v>
      </c>
      <c r="AA879" s="260" t="s">
        <v>2285</v>
      </c>
      <c r="AB879" s="260" t="s">
        <v>2286</v>
      </c>
      <c r="AC879" s="260" t="str">
        <f>CONCATENATE( tblNapomenaBudzetKorisnik[[#This Row],[Vrsta prihoda]], "-", tblNapomenaBudzetKorisnik[[#This Row],[Šifra budžetskog korisnika]])</f>
        <v>723115-3170001</v>
      </c>
      <c r="AE879" s="260" t="s">
        <v>615</v>
      </c>
      <c r="AF879" s="260" t="s">
        <v>2898</v>
      </c>
      <c r="AG879" s="274" t="s">
        <v>2916</v>
      </c>
      <c r="AH879" s="260" t="s">
        <v>2917</v>
      </c>
      <c r="AI879" s="260" t="str">
        <f>CONCATENATE(  tblNapomenaOpstinaKorisnik[[#This Row],[Šifra opštine]], "-", tblNapomenaOpstinaKorisnik[[#This Row],[Šifra budžetske organizacije]])</f>
        <v>119-0119260</v>
      </c>
    </row>
    <row r="880" spans="25:35" x14ac:dyDescent="0.2">
      <c r="Y880" s="260" t="s">
        <v>1000</v>
      </c>
      <c r="Z880" s="260" t="s">
        <v>2686</v>
      </c>
      <c r="AA880" s="260" t="s">
        <v>1256</v>
      </c>
      <c r="AB880" s="260" t="s">
        <v>1257</v>
      </c>
      <c r="AC880" s="260" t="str">
        <f>CONCATENATE( tblNapomenaBudzetKorisnik[[#This Row],[Vrsta prihoda]], "-", tblNapomenaBudzetKorisnik[[#This Row],[Šifra budžetskog korisnika]])</f>
        <v>723115-1053001</v>
      </c>
      <c r="AE880" s="260" t="s">
        <v>615</v>
      </c>
      <c r="AF880" s="260" t="s">
        <v>2898</v>
      </c>
      <c r="AG880" s="274" t="s">
        <v>2918</v>
      </c>
      <c r="AH880" s="260" t="s">
        <v>2919</v>
      </c>
      <c r="AI880" s="260" t="str">
        <f>CONCATENATE(  tblNapomenaOpstinaKorisnik[[#This Row],[Šifra opštine]], "-", tblNapomenaOpstinaKorisnik[[#This Row],[Šifra budžetske organizacije]])</f>
        <v>119-0119300</v>
      </c>
    </row>
    <row r="881" spans="25:35" x14ac:dyDescent="0.2">
      <c r="Y881" s="260" t="s">
        <v>1000</v>
      </c>
      <c r="Z881" s="260" t="s">
        <v>2686</v>
      </c>
      <c r="AA881" s="260" t="s">
        <v>1259</v>
      </c>
      <c r="AB881" s="260" t="s">
        <v>1260</v>
      </c>
      <c r="AC881" s="260" t="str">
        <f>CONCATENATE( tblNapomenaBudzetKorisnik[[#This Row],[Vrsta prihoda]], "-", tblNapomenaBudzetKorisnik[[#This Row],[Šifra budžetskog korisnika]])</f>
        <v>723115-1855014</v>
      </c>
      <c r="AE881" s="260" t="s">
        <v>615</v>
      </c>
      <c r="AF881" s="260" t="s">
        <v>2898</v>
      </c>
      <c r="AG881" s="274" t="s">
        <v>2920</v>
      </c>
      <c r="AH881" s="260" t="s">
        <v>2921</v>
      </c>
      <c r="AI881" s="260" t="str">
        <f>CONCATENATE(  tblNapomenaOpstinaKorisnik[[#This Row],[Šifra opštine]], "-", tblNapomenaOpstinaKorisnik[[#This Row],[Šifra budžetske organizacije]])</f>
        <v>119-0119400</v>
      </c>
    </row>
    <row r="882" spans="25:35" x14ac:dyDescent="0.2">
      <c r="Y882" s="260" t="s">
        <v>1000</v>
      </c>
      <c r="Z882" s="260" t="s">
        <v>2686</v>
      </c>
      <c r="AA882" s="260" t="s">
        <v>1263</v>
      </c>
      <c r="AB882" s="260" t="s">
        <v>1264</v>
      </c>
      <c r="AC882" s="260" t="str">
        <f>CONCATENATE( tblNapomenaBudzetKorisnik[[#This Row],[Vrsta prihoda]], "-", tblNapomenaBudzetKorisnik[[#This Row],[Šifra budžetskog korisnika]])</f>
        <v>723115-1855015</v>
      </c>
      <c r="AE882" s="260" t="s">
        <v>615</v>
      </c>
      <c r="AF882" s="260" t="s">
        <v>2898</v>
      </c>
      <c r="AG882" s="274" t="s">
        <v>1869</v>
      </c>
      <c r="AH882" s="260" t="s">
        <v>2922</v>
      </c>
      <c r="AI882" s="260" t="str">
        <f>CONCATENATE(  tblNapomenaOpstinaKorisnik[[#This Row],[Šifra opštine]], "-", tblNapomenaOpstinaKorisnik[[#This Row],[Šifra budžetske organizacije]])</f>
        <v>119-0815062</v>
      </c>
    </row>
    <row r="883" spans="25:35" x14ac:dyDescent="0.2">
      <c r="Y883" s="260" t="s">
        <v>1000</v>
      </c>
      <c r="Z883" s="260" t="s">
        <v>2686</v>
      </c>
      <c r="AA883" s="260" t="s">
        <v>1267</v>
      </c>
      <c r="AB883" s="260" t="s">
        <v>1268</v>
      </c>
      <c r="AC883" s="260" t="str">
        <f>CONCATENATE( tblNapomenaBudzetKorisnik[[#This Row],[Vrsta prihoda]], "-", tblNapomenaBudzetKorisnik[[#This Row],[Šifra budžetskog korisnika]])</f>
        <v>723115-3710001</v>
      </c>
      <c r="AE883" s="260" t="s">
        <v>615</v>
      </c>
      <c r="AF883" s="260" t="s">
        <v>2898</v>
      </c>
      <c r="AG883" s="274" t="s">
        <v>1873</v>
      </c>
      <c r="AH883" s="260" t="s">
        <v>2923</v>
      </c>
      <c r="AI883" s="260" t="str">
        <f>CONCATENATE(  tblNapomenaOpstinaKorisnik[[#This Row],[Šifra opštine]], "-", tblNapomenaOpstinaKorisnik[[#This Row],[Šifra budžetske organizacije]])</f>
        <v>119-0815063</v>
      </c>
    </row>
    <row r="884" spans="25:35" x14ac:dyDescent="0.2">
      <c r="Y884" s="260" t="s">
        <v>1000</v>
      </c>
      <c r="Z884" s="260" t="s">
        <v>2686</v>
      </c>
      <c r="AA884" s="260" t="s">
        <v>2370</v>
      </c>
      <c r="AB884" s="260" t="s">
        <v>2371</v>
      </c>
      <c r="AC884" s="260" t="str">
        <f>CONCATENATE( tblNapomenaBudzetKorisnik[[#This Row],[Vrsta prihoda]], "-", tblNapomenaBudzetKorisnik[[#This Row],[Šifra budžetskog korisnika]])</f>
        <v>723115-0712111</v>
      </c>
      <c r="AE884" s="260" t="s">
        <v>615</v>
      </c>
      <c r="AF884" s="260" t="s">
        <v>2898</v>
      </c>
      <c r="AG884" s="274" t="s">
        <v>2007</v>
      </c>
      <c r="AH884" s="260" t="s">
        <v>2924</v>
      </c>
      <c r="AI884" s="260" t="str">
        <f>CONCATENATE(  tblNapomenaOpstinaKorisnik[[#This Row],[Šifra opštine]], "-", tblNapomenaOpstinaKorisnik[[#This Row],[Šifra budžetske organizacije]])</f>
        <v>119-0818021</v>
      </c>
    </row>
    <row r="885" spans="25:35" x14ac:dyDescent="0.2">
      <c r="Y885" s="260" t="s">
        <v>1000</v>
      </c>
      <c r="Z885" s="260" t="s">
        <v>2686</v>
      </c>
      <c r="AA885" s="260" t="s">
        <v>2374</v>
      </c>
      <c r="AB885" s="260" t="s">
        <v>2375</v>
      </c>
      <c r="AC885" s="260" t="str">
        <f>CONCATENATE( tblNapomenaBudzetKorisnik[[#This Row],[Vrsta prihoda]], "-", tblNapomenaBudzetKorisnik[[#This Row],[Šifra budžetskog korisnika]])</f>
        <v>723115-0712243</v>
      </c>
      <c r="AE885" s="260" t="s">
        <v>615</v>
      </c>
      <c r="AF885" s="260" t="s">
        <v>2898</v>
      </c>
      <c r="AG885" s="274" t="s">
        <v>171</v>
      </c>
      <c r="AH885" s="260" t="s">
        <v>172</v>
      </c>
      <c r="AI885" s="260" t="str">
        <f>CONCATENATE(  tblNapomenaOpstinaKorisnik[[#This Row],[Šifra opštine]], "-", tblNapomenaOpstinaKorisnik[[#This Row],[Šifra budžetske organizacije]])</f>
        <v>119-9999999</v>
      </c>
    </row>
    <row r="886" spans="25:35" x14ac:dyDescent="0.2">
      <c r="Y886" s="260" t="s">
        <v>1000</v>
      </c>
      <c r="Z886" s="260" t="s">
        <v>2686</v>
      </c>
      <c r="AA886" s="260" t="s">
        <v>2378</v>
      </c>
      <c r="AB886" s="260" t="s">
        <v>2379</v>
      </c>
      <c r="AC886" s="260" t="str">
        <f>CONCATENATE( tblNapomenaBudzetKorisnik[[#This Row],[Vrsta prihoda]], "-", tblNapomenaBudzetKorisnik[[#This Row],[Šifra budžetskog korisnika]])</f>
        <v>723115-0712244</v>
      </c>
      <c r="AE886" s="260" t="s">
        <v>608</v>
      </c>
      <c r="AF886" s="260" t="s">
        <v>2925</v>
      </c>
      <c r="AG886" s="274" t="s">
        <v>2926</v>
      </c>
      <c r="AH886" s="260" t="s">
        <v>176</v>
      </c>
      <c r="AI886" s="260" t="str">
        <f>CONCATENATE(  tblNapomenaOpstinaKorisnik[[#This Row],[Šifra opštine]], "-", tblNapomenaOpstinaKorisnik[[#This Row],[Šifra budžetske organizacije]])</f>
        <v>135-0135110</v>
      </c>
    </row>
    <row r="887" spans="25:35" x14ac:dyDescent="0.2">
      <c r="Y887" s="260" t="s">
        <v>1000</v>
      </c>
      <c r="Z887" s="260" t="s">
        <v>2686</v>
      </c>
      <c r="AA887" s="260" t="s">
        <v>791</v>
      </c>
      <c r="AB887" s="260" t="s">
        <v>792</v>
      </c>
      <c r="AC887" s="260" t="str">
        <f>CONCATENATE( tblNapomenaBudzetKorisnik[[#This Row],[Vrsta prihoda]], "-", tblNapomenaBudzetKorisnik[[#This Row],[Šifra budžetskog korisnika]])</f>
        <v>723115-1060001</v>
      </c>
      <c r="AE887" s="260" t="s">
        <v>608</v>
      </c>
      <c r="AF887" s="260" t="s">
        <v>2925</v>
      </c>
      <c r="AG887" s="274" t="s">
        <v>2927</v>
      </c>
      <c r="AH887" s="260" t="s">
        <v>2928</v>
      </c>
      <c r="AI887" s="260" t="str">
        <f>CONCATENATE(  tblNapomenaOpstinaKorisnik[[#This Row],[Šifra opštine]], "-", tblNapomenaOpstinaKorisnik[[#This Row],[Šifra budžetske organizacije]])</f>
        <v>135-0135111</v>
      </c>
    </row>
    <row r="888" spans="25:35" x14ac:dyDescent="0.2">
      <c r="Y888" s="260" t="s">
        <v>1000</v>
      </c>
      <c r="Z888" s="260" t="s">
        <v>2686</v>
      </c>
      <c r="AA888" s="260" t="s">
        <v>796</v>
      </c>
      <c r="AB888" s="260" t="s">
        <v>797</v>
      </c>
      <c r="AC888" s="260" t="str">
        <f>CONCATENATE( tblNapomenaBudzetKorisnik[[#This Row],[Vrsta prihoda]], "-", tblNapomenaBudzetKorisnik[[#This Row],[Šifra budžetskog korisnika]])</f>
        <v>723115-1061001</v>
      </c>
      <c r="AE888" s="260" t="s">
        <v>608</v>
      </c>
      <c r="AF888" s="260" t="s">
        <v>2925</v>
      </c>
      <c r="AG888" s="274" t="s">
        <v>2929</v>
      </c>
      <c r="AH888" s="260" t="s">
        <v>191</v>
      </c>
      <c r="AI888" s="260" t="str">
        <f>CONCATENATE(  tblNapomenaOpstinaKorisnik[[#This Row],[Šifra opštine]], "-", tblNapomenaOpstinaKorisnik[[#This Row],[Šifra budžetske organizacije]])</f>
        <v>135-0135120</v>
      </c>
    </row>
    <row r="889" spans="25:35" x14ac:dyDescent="0.2">
      <c r="Y889" s="260" t="s">
        <v>1000</v>
      </c>
      <c r="Z889" s="260" t="s">
        <v>2686</v>
      </c>
      <c r="AA889" s="260" t="s">
        <v>802</v>
      </c>
      <c r="AB889" s="260" t="s">
        <v>803</v>
      </c>
      <c r="AC889" s="260" t="str">
        <f>CONCATENATE( tblNapomenaBudzetKorisnik[[#This Row],[Vrsta prihoda]], "-", tblNapomenaBudzetKorisnik[[#This Row],[Šifra budžetskog korisnika]])</f>
        <v>723115-1062001</v>
      </c>
      <c r="AE889" s="260" t="s">
        <v>608</v>
      </c>
      <c r="AF889" s="260" t="s">
        <v>2925</v>
      </c>
      <c r="AG889" s="274" t="s">
        <v>2930</v>
      </c>
      <c r="AH889" s="260" t="s">
        <v>222</v>
      </c>
      <c r="AI889" s="260" t="str">
        <f>CONCATENATE(  tblNapomenaOpstinaKorisnik[[#This Row],[Šifra opštine]], "-", tblNapomenaOpstinaKorisnik[[#This Row],[Šifra budžetske organizacije]])</f>
        <v>135-0135130</v>
      </c>
    </row>
    <row r="890" spans="25:35" x14ac:dyDescent="0.2">
      <c r="Y890" s="260" t="s">
        <v>1000</v>
      </c>
      <c r="Z890" s="260" t="s">
        <v>2686</v>
      </c>
      <c r="AA890" s="260" t="s">
        <v>807</v>
      </c>
      <c r="AB890" s="260" t="s">
        <v>808</v>
      </c>
      <c r="AC890" s="260" t="str">
        <f>CONCATENATE( tblNapomenaBudzetKorisnik[[#This Row],[Vrsta prihoda]], "-", tblNapomenaBudzetKorisnik[[#This Row],[Šifra budžetskog korisnika]])</f>
        <v>723115-1063001</v>
      </c>
      <c r="AE890" s="260" t="s">
        <v>608</v>
      </c>
      <c r="AF890" s="260" t="s">
        <v>2925</v>
      </c>
      <c r="AG890" s="274" t="s">
        <v>2931</v>
      </c>
      <c r="AH890" s="260" t="s">
        <v>1684</v>
      </c>
      <c r="AI890" s="260" t="str">
        <f>CONCATENATE(  tblNapomenaOpstinaKorisnik[[#This Row],[Šifra opštine]], "-", tblNapomenaOpstinaKorisnik[[#This Row],[Šifra budžetske organizacije]])</f>
        <v>135-0135140</v>
      </c>
    </row>
    <row r="891" spans="25:35" x14ac:dyDescent="0.2">
      <c r="Y891" s="260" t="s">
        <v>1000</v>
      </c>
      <c r="Z891" s="260" t="s">
        <v>2686</v>
      </c>
      <c r="AA891" s="260" t="s">
        <v>812</v>
      </c>
      <c r="AB891" s="260" t="s">
        <v>813</v>
      </c>
      <c r="AC891" s="260" t="str">
        <f>CONCATENATE( tblNapomenaBudzetKorisnik[[#This Row],[Vrsta prihoda]], "-", tblNapomenaBudzetKorisnik[[#This Row],[Šifra budžetskog korisnika]])</f>
        <v>723115-1064001</v>
      </c>
      <c r="AE891" s="260" t="s">
        <v>608</v>
      </c>
      <c r="AF891" s="260" t="s">
        <v>2925</v>
      </c>
      <c r="AG891" s="274" t="s">
        <v>2932</v>
      </c>
      <c r="AH891" s="260" t="s">
        <v>676</v>
      </c>
      <c r="AI891" s="260" t="str">
        <f>CONCATENATE(  tblNapomenaOpstinaKorisnik[[#This Row],[Šifra opštine]], "-", tblNapomenaOpstinaKorisnik[[#This Row],[Šifra budžetske organizacije]])</f>
        <v>135-0135300</v>
      </c>
    </row>
    <row r="892" spans="25:35" x14ac:dyDescent="0.2">
      <c r="Y892" s="260" t="s">
        <v>1000</v>
      </c>
      <c r="Z892" s="260" t="s">
        <v>2686</v>
      </c>
      <c r="AA892" s="260" t="s">
        <v>818</v>
      </c>
      <c r="AB892" s="260" t="s">
        <v>819</v>
      </c>
      <c r="AC892" s="260" t="str">
        <f>CONCATENATE( tblNapomenaBudzetKorisnik[[#This Row],[Vrsta prihoda]], "-", tblNapomenaBudzetKorisnik[[#This Row],[Šifra budžetskog korisnika]])</f>
        <v>723115-1065001</v>
      </c>
      <c r="AE892" s="260" t="s">
        <v>608</v>
      </c>
      <c r="AF892" s="260" t="s">
        <v>2925</v>
      </c>
      <c r="AG892" s="274" t="s">
        <v>2933</v>
      </c>
      <c r="AH892" s="260" t="s">
        <v>2934</v>
      </c>
      <c r="AI892" s="260" t="str">
        <f>CONCATENATE(  tblNapomenaOpstinaKorisnik[[#This Row],[Šifra opštine]], "-", tblNapomenaOpstinaKorisnik[[#This Row],[Šifra budžetske organizacije]])</f>
        <v>135-0135401</v>
      </c>
    </row>
    <row r="893" spans="25:35" x14ac:dyDescent="0.2">
      <c r="Y893" s="260" t="s">
        <v>1000</v>
      </c>
      <c r="Z893" s="260" t="s">
        <v>2686</v>
      </c>
      <c r="AA893" s="260" t="s">
        <v>824</v>
      </c>
      <c r="AB893" s="260" t="s">
        <v>825</v>
      </c>
      <c r="AC893" s="260" t="str">
        <f>CONCATENATE( tblNapomenaBudzetKorisnik[[#This Row],[Vrsta prihoda]], "-", tblNapomenaBudzetKorisnik[[#This Row],[Šifra budžetskog korisnika]])</f>
        <v>723115-1066001</v>
      </c>
      <c r="AE893" s="260" t="s">
        <v>608</v>
      </c>
      <c r="AF893" s="260" t="s">
        <v>2925</v>
      </c>
      <c r="AG893" s="274" t="s">
        <v>1807</v>
      </c>
      <c r="AH893" s="260" t="s">
        <v>2935</v>
      </c>
      <c r="AI893" s="260" t="str">
        <f>CONCATENATE(  tblNapomenaOpstinaKorisnik[[#This Row],[Šifra opštine]], "-", tblNapomenaOpstinaKorisnik[[#This Row],[Šifra budžetske organizacije]])</f>
        <v>135-0815037</v>
      </c>
    </row>
    <row r="894" spans="25:35" x14ac:dyDescent="0.2">
      <c r="Y894" s="260" t="s">
        <v>1000</v>
      </c>
      <c r="Z894" s="260" t="s">
        <v>2686</v>
      </c>
      <c r="AA894" s="260" t="s">
        <v>830</v>
      </c>
      <c r="AB894" s="260" t="s">
        <v>831</v>
      </c>
      <c r="AC894" s="260" t="str">
        <f>CONCATENATE( tblNapomenaBudzetKorisnik[[#This Row],[Vrsta prihoda]], "-", tblNapomenaBudzetKorisnik[[#This Row],[Šifra budžetskog korisnika]])</f>
        <v>723115-1067001</v>
      </c>
      <c r="AE894" s="260" t="s">
        <v>608</v>
      </c>
      <c r="AF894" s="260" t="s">
        <v>2925</v>
      </c>
      <c r="AG894" s="274" t="s">
        <v>1955</v>
      </c>
      <c r="AH894" s="260" t="s">
        <v>904</v>
      </c>
      <c r="AI894" s="260" t="str">
        <f>CONCATENATE(  tblNapomenaOpstinaKorisnik[[#This Row],[Šifra opštine]], "-", tblNapomenaOpstinaKorisnik[[#This Row],[Šifra budžetske organizacije]])</f>
        <v>135-0818007</v>
      </c>
    </row>
    <row r="895" spans="25:35" x14ac:dyDescent="0.2">
      <c r="Y895" s="260" t="s">
        <v>1000</v>
      </c>
      <c r="Z895" s="260" t="s">
        <v>2686</v>
      </c>
      <c r="AA895" s="260" t="s">
        <v>836</v>
      </c>
      <c r="AB895" s="260" t="s">
        <v>837</v>
      </c>
      <c r="AC895" s="260" t="str">
        <f>CONCATENATE( tblNapomenaBudzetKorisnik[[#This Row],[Vrsta prihoda]], "-", tblNapomenaBudzetKorisnik[[#This Row],[Šifra budžetskog korisnika]])</f>
        <v>723115-1068001</v>
      </c>
      <c r="AE895" s="260" t="s">
        <v>608</v>
      </c>
      <c r="AF895" s="260" t="s">
        <v>2925</v>
      </c>
      <c r="AG895" s="274" t="s">
        <v>171</v>
      </c>
      <c r="AH895" s="260" t="s">
        <v>172</v>
      </c>
      <c r="AI895" s="260" t="str">
        <f>CONCATENATE(  tblNapomenaOpstinaKorisnik[[#This Row],[Šifra opštine]], "-", tblNapomenaOpstinaKorisnik[[#This Row],[Šifra budžetske organizacije]])</f>
        <v>135-9999999</v>
      </c>
    </row>
    <row r="896" spans="25:35" x14ac:dyDescent="0.2">
      <c r="Y896" s="260" t="s">
        <v>1000</v>
      </c>
      <c r="Z896" s="260" t="s">
        <v>2686</v>
      </c>
      <c r="AA896" s="260" t="s">
        <v>842</v>
      </c>
      <c r="AB896" s="260" t="s">
        <v>843</v>
      </c>
      <c r="AC896" s="260" t="str">
        <f>CONCATENATE( tblNapomenaBudzetKorisnik[[#This Row],[Vrsta prihoda]], "-", tblNapomenaBudzetKorisnik[[#This Row],[Šifra budžetskog korisnika]])</f>
        <v>723115-1069001</v>
      </c>
      <c r="AE896" s="260" t="s">
        <v>729</v>
      </c>
      <c r="AF896" s="260" t="s">
        <v>2936</v>
      </c>
      <c r="AG896" s="274" t="s">
        <v>2937</v>
      </c>
      <c r="AH896" s="260" t="s">
        <v>176</v>
      </c>
      <c r="AI896" s="260" t="str">
        <f>CONCATENATE(  tblNapomenaOpstinaKorisnik[[#This Row],[Šifra opštine]], "-", tblNapomenaOpstinaKorisnik[[#This Row],[Šifra budžetske organizacije]])</f>
        <v>136-0136110</v>
      </c>
    </row>
    <row r="897" spans="25:35" x14ac:dyDescent="0.2">
      <c r="Y897" s="260" t="s">
        <v>1000</v>
      </c>
      <c r="Z897" s="260" t="s">
        <v>2686</v>
      </c>
      <c r="AA897" s="260" t="s">
        <v>848</v>
      </c>
      <c r="AB897" s="260" t="s">
        <v>849</v>
      </c>
      <c r="AC897" s="260" t="str">
        <f>CONCATENATE( tblNapomenaBudzetKorisnik[[#This Row],[Vrsta prihoda]], "-", tblNapomenaBudzetKorisnik[[#This Row],[Šifra budžetskog korisnika]])</f>
        <v>723115-1070001</v>
      </c>
      <c r="AE897" s="260" t="s">
        <v>729</v>
      </c>
      <c r="AF897" s="260" t="s">
        <v>2936</v>
      </c>
      <c r="AG897" s="274" t="s">
        <v>2938</v>
      </c>
      <c r="AH897" s="260" t="s">
        <v>931</v>
      </c>
      <c r="AI897" s="260" t="str">
        <f>CONCATENATE(  tblNapomenaOpstinaKorisnik[[#This Row],[Šifra opštine]], "-", tblNapomenaOpstinaKorisnik[[#This Row],[Šifra budžetske organizacije]])</f>
        <v>136-0136130</v>
      </c>
    </row>
    <row r="898" spans="25:35" x14ac:dyDescent="0.2">
      <c r="Y898" s="260" t="s">
        <v>1000</v>
      </c>
      <c r="Z898" s="260" t="s">
        <v>2686</v>
      </c>
      <c r="AA898" s="260" t="s">
        <v>854</v>
      </c>
      <c r="AB898" s="260" t="s">
        <v>855</v>
      </c>
      <c r="AC898" s="260" t="str">
        <f>CONCATENATE( tblNapomenaBudzetKorisnik[[#This Row],[Vrsta prihoda]], "-", tblNapomenaBudzetKorisnik[[#This Row],[Šifra budžetskog korisnika]])</f>
        <v>723115-1071001</v>
      </c>
      <c r="AE898" s="260" t="s">
        <v>729</v>
      </c>
      <c r="AF898" s="260" t="s">
        <v>2936</v>
      </c>
      <c r="AG898" s="274" t="s">
        <v>2939</v>
      </c>
      <c r="AH898" s="260" t="s">
        <v>277</v>
      </c>
      <c r="AI898" s="260" t="str">
        <f>CONCATENATE(  tblNapomenaOpstinaKorisnik[[#This Row],[Šifra opštine]], "-", tblNapomenaOpstinaKorisnik[[#This Row],[Šifra budžetske organizacije]])</f>
        <v>136-0136190</v>
      </c>
    </row>
    <row r="899" spans="25:35" x14ac:dyDescent="0.2">
      <c r="Y899" s="260" t="s">
        <v>1000</v>
      </c>
      <c r="Z899" s="260" t="s">
        <v>2686</v>
      </c>
      <c r="AA899" s="260" t="s">
        <v>860</v>
      </c>
      <c r="AB899" s="260" t="s">
        <v>861</v>
      </c>
      <c r="AC899" s="260" t="str">
        <f>CONCATENATE( tblNapomenaBudzetKorisnik[[#This Row],[Vrsta prihoda]], "-", tblNapomenaBudzetKorisnik[[#This Row],[Šifra budžetskog korisnika]])</f>
        <v>723115-1072001</v>
      </c>
      <c r="AE899" s="260" t="s">
        <v>729</v>
      </c>
      <c r="AF899" s="260" t="s">
        <v>2936</v>
      </c>
      <c r="AG899" s="274" t="s">
        <v>171</v>
      </c>
      <c r="AH899" s="260" t="s">
        <v>172</v>
      </c>
      <c r="AI899" s="260" t="str">
        <f>CONCATENATE(  tblNapomenaOpstinaKorisnik[[#This Row],[Šifra opštine]], "-", tblNapomenaOpstinaKorisnik[[#This Row],[Šifra budžetske organizacije]])</f>
        <v>136-9999999</v>
      </c>
    </row>
    <row r="900" spans="25:35" x14ac:dyDescent="0.2">
      <c r="Y900" s="260" t="s">
        <v>1000</v>
      </c>
      <c r="Z900" s="260" t="s">
        <v>2686</v>
      </c>
      <c r="AA900" s="260" t="s">
        <v>866</v>
      </c>
      <c r="AB900" s="260" t="s">
        <v>867</v>
      </c>
      <c r="AC900" s="260" t="str">
        <f>CONCATENATE( tblNapomenaBudzetKorisnik[[#This Row],[Vrsta prihoda]], "-", tblNapomenaBudzetKorisnik[[#This Row],[Šifra budžetskog korisnika]])</f>
        <v>723115-1073001</v>
      </c>
      <c r="AE900" s="260" t="s">
        <v>736</v>
      </c>
      <c r="AF900" s="260" t="s">
        <v>2940</v>
      </c>
      <c r="AG900" s="274" t="s">
        <v>2941</v>
      </c>
      <c r="AH900" s="260" t="s">
        <v>176</v>
      </c>
      <c r="AI900" s="260" t="str">
        <f>CONCATENATE(  tblNapomenaOpstinaKorisnik[[#This Row],[Šifra opštine]], "-", tblNapomenaOpstinaKorisnik[[#This Row],[Šifra budžetske organizacije]])</f>
        <v>138-0138110</v>
      </c>
    </row>
    <row r="901" spans="25:35" x14ac:dyDescent="0.2">
      <c r="Y901" s="260" t="s">
        <v>1000</v>
      </c>
      <c r="Z901" s="260" t="s">
        <v>2686</v>
      </c>
      <c r="AA901" s="260" t="s">
        <v>872</v>
      </c>
      <c r="AB901" s="260" t="s">
        <v>873</v>
      </c>
      <c r="AC901" s="260" t="str">
        <f>CONCATENATE( tblNapomenaBudzetKorisnik[[#This Row],[Vrsta prihoda]], "-", tblNapomenaBudzetKorisnik[[#This Row],[Šifra budžetskog korisnika]])</f>
        <v>723115-1074001</v>
      </c>
      <c r="AE901" s="260" t="s">
        <v>736</v>
      </c>
      <c r="AF901" s="260" t="s">
        <v>2940</v>
      </c>
      <c r="AG901" s="274" t="s">
        <v>2942</v>
      </c>
      <c r="AH901" s="260" t="s">
        <v>2943</v>
      </c>
      <c r="AI901" s="260" t="str">
        <f>CONCATENATE(  tblNapomenaOpstinaKorisnik[[#This Row],[Šifra opštine]], "-", tblNapomenaOpstinaKorisnik[[#This Row],[Šifra budžetske organizacije]])</f>
        <v>138-0138130</v>
      </c>
    </row>
    <row r="902" spans="25:35" x14ac:dyDescent="0.2">
      <c r="Y902" s="260" t="s">
        <v>1000</v>
      </c>
      <c r="Z902" s="260" t="s">
        <v>2686</v>
      </c>
      <c r="AA902" s="260" t="s">
        <v>878</v>
      </c>
      <c r="AB902" s="260" t="s">
        <v>879</v>
      </c>
      <c r="AC902" s="260" t="str">
        <f>CONCATENATE( tblNapomenaBudzetKorisnik[[#This Row],[Vrsta prihoda]], "-", tblNapomenaBudzetKorisnik[[#This Row],[Šifra budžetskog korisnika]])</f>
        <v>723115-1075001</v>
      </c>
      <c r="AE902" s="260" t="s">
        <v>736</v>
      </c>
      <c r="AF902" s="260" t="s">
        <v>2940</v>
      </c>
      <c r="AG902" s="274" t="s">
        <v>2944</v>
      </c>
      <c r="AH902" s="260" t="s">
        <v>2945</v>
      </c>
      <c r="AI902" s="260" t="str">
        <f>CONCATENATE(  tblNapomenaOpstinaKorisnik[[#This Row],[Šifra opštine]], "-", tblNapomenaOpstinaKorisnik[[#This Row],[Šifra budžetske organizacije]])</f>
        <v>138-0138140</v>
      </c>
    </row>
    <row r="903" spans="25:35" x14ac:dyDescent="0.2">
      <c r="Y903" s="260" t="s">
        <v>1000</v>
      </c>
      <c r="Z903" s="260" t="s">
        <v>2686</v>
      </c>
      <c r="AA903" s="260" t="s">
        <v>883</v>
      </c>
      <c r="AB903" s="260" t="s">
        <v>884</v>
      </c>
      <c r="AC903" s="260" t="str">
        <f>CONCATENATE( tblNapomenaBudzetKorisnik[[#This Row],[Vrsta prihoda]], "-", tblNapomenaBudzetKorisnik[[#This Row],[Šifra budžetskog korisnika]])</f>
        <v>723115-1076001</v>
      </c>
      <c r="AE903" s="260" t="s">
        <v>736</v>
      </c>
      <c r="AF903" s="260" t="s">
        <v>2940</v>
      </c>
      <c r="AG903" s="274" t="s">
        <v>2946</v>
      </c>
      <c r="AH903" s="260" t="s">
        <v>2947</v>
      </c>
      <c r="AI903" s="260" t="str">
        <f>CONCATENATE(  tblNapomenaOpstinaKorisnik[[#This Row],[Šifra opštine]], "-", tblNapomenaOpstinaKorisnik[[#This Row],[Šifra budžetske organizacije]])</f>
        <v>138-0138150</v>
      </c>
    </row>
    <row r="904" spans="25:35" x14ac:dyDescent="0.2">
      <c r="Y904" s="260" t="s">
        <v>1000</v>
      </c>
      <c r="Z904" s="260" t="s">
        <v>2686</v>
      </c>
      <c r="AA904" s="260" t="s">
        <v>889</v>
      </c>
      <c r="AB904" s="260" t="s">
        <v>890</v>
      </c>
      <c r="AC904" s="260" t="str">
        <f>CONCATENATE( tblNapomenaBudzetKorisnik[[#This Row],[Vrsta prihoda]], "-", tblNapomenaBudzetKorisnik[[#This Row],[Šifra budžetskog korisnika]])</f>
        <v>723115-1077001</v>
      </c>
      <c r="AE904" s="260" t="s">
        <v>736</v>
      </c>
      <c r="AF904" s="260" t="s">
        <v>2940</v>
      </c>
      <c r="AG904" s="274" t="s">
        <v>2948</v>
      </c>
      <c r="AH904" s="260" t="s">
        <v>2949</v>
      </c>
      <c r="AI904" s="260" t="str">
        <f>CONCATENATE(  tblNapomenaOpstinaKorisnik[[#This Row],[Šifra opštine]], "-", tblNapomenaOpstinaKorisnik[[#This Row],[Šifra budžetske organizacije]])</f>
        <v>138-0138160</v>
      </c>
    </row>
    <row r="905" spans="25:35" x14ac:dyDescent="0.2">
      <c r="Y905" s="260" t="s">
        <v>1000</v>
      </c>
      <c r="Z905" s="260" t="s">
        <v>2686</v>
      </c>
      <c r="AA905" s="260" t="s">
        <v>895</v>
      </c>
      <c r="AB905" s="260" t="s">
        <v>896</v>
      </c>
      <c r="AC905" s="260" t="str">
        <f>CONCATENATE( tblNapomenaBudzetKorisnik[[#This Row],[Vrsta prihoda]], "-", tblNapomenaBudzetKorisnik[[#This Row],[Šifra budžetskog korisnika]])</f>
        <v>723115-1078001</v>
      </c>
      <c r="AE905" s="260" t="s">
        <v>736</v>
      </c>
      <c r="AF905" s="260" t="s">
        <v>2940</v>
      </c>
      <c r="AG905" s="274" t="s">
        <v>2950</v>
      </c>
      <c r="AH905" s="260" t="s">
        <v>2951</v>
      </c>
      <c r="AI905" s="260" t="str">
        <f>CONCATENATE(  tblNapomenaOpstinaKorisnik[[#This Row],[Šifra opštine]], "-", tblNapomenaOpstinaKorisnik[[#This Row],[Šifra budžetske organizacije]])</f>
        <v>138-0138170</v>
      </c>
    </row>
    <row r="906" spans="25:35" x14ac:dyDescent="0.2">
      <c r="Y906" s="260" t="s">
        <v>1000</v>
      </c>
      <c r="Z906" s="260" t="s">
        <v>2686</v>
      </c>
      <c r="AA906" s="260" t="s">
        <v>2382</v>
      </c>
      <c r="AB906" s="260" t="s">
        <v>2383</v>
      </c>
      <c r="AC906" s="260" t="str">
        <f>CONCATENATE( tblNapomenaBudzetKorisnik[[#This Row],[Vrsta prihoda]], "-", tblNapomenaBudzetKorisnik[[#This Row],[Šifra budžetskog korisnika]])</f>
        <v>723115-0712246</v>
      </c>
      <c r="AE906" s="260" t="s">
        <v>736</v>
      </c>
      <c r="AF906" s="260" t="s">
        <v>2940</v>
      </c>
      <c r="AG906" s="274" t="s">
        <v>171</v>
      </c>
      <c r="AH906" s="260" t="s">
        <v>172</v>
      </c>
      <c r="AI906" s="260" t="str">
        <f>CONCATENATE(  tblNapomenaOpstinaKorisnik[[#This Row],[Šifra opštine]], "-", tblNapomenaOpstinaKorisnik[[#This Row],[Šifra budžetske organizacije]])</f>
        <v>138-9999999</v>
      </c>
    </row>
    <row r="907" spans="25:35" x14ac:dyDescent="0.2">
      <c r="Y907" s="260" t="s">
        <v>1000</v>
      </c>
      <c r="Z907" s="260" t="s">
        <v>2686</v>
      </c>
      <c r="AA907" s="260" t="s">
        <v>2386</v>
      </c>
      <c r="AB907" s="260" t="s">
        <v>2383</v>
      </c>
      <c r="AC907" s="260" t="str">
        <f>CONCATENATE( tblNapomenaBudzetKorisnik[[#This Row],[Vrsta prihoda]], "-", tblNapomenaBudzetKorisnik[[#This Row],[Šifra budžetskog korisnika]])</f>
        <v>723115-0712322</v>
      </c>
    </row>
    <row r="908" spans="25:35" x14ac:dyDescent="0.2">
      <c r="Y908" s="260" t="s">
        <v>1000</v>
      </c>
      <c r="Z908" s="260" t="s">
        <v>2686</v>
      </c>
      <c r="AA908" s="260" t="s">
        <v>2389</v>
      </c>
      <c r="AB908" s="260" t="s">
        <v>2390</v>
      </c>
      <c r="AC908" s="260" t="str">
        <f>CONCATENATE( tblNapomenaBudzetKorisnik[[#This Row],[Vrsta prihoda]], "-", tblNapomenaBudzetKorisnik[[#This Row],[Šifra budžetskog korisnika]])</f>
        <v>723115-0712421</v>
      </c>
    </row>
    <row r="909" spans="25:35" x14ac:dyDescent="0.2">
      <c r="Y909" s="260" t="s">
        <v>1000</v>
      </c>
      <c r="Z909" s="260" t="s">
        <v>2686</v>
      </c>
      <c r="AA909" s="260" t="s">
        <v>2393</v>
      </c>
      <c r="AB909" s="260" t="s">
        <v>2394</v>
      </c>
      <c r="AC909" s="260" t="str">
        <f>CONCATENATE( tblNapomenaBudzetKorisnik[[#This Row],[Vrsta prihoda]], "-", tblNapomenaBudzetKorisnik[[#This Row],[Šifra budžetskog korisnika]])</f>
        <v>723115-0712422</v>
      </c>
    </row>
    <row r="910" spans="25:35" x14ac:dyDescent="0.2">
      <c r="Y910" s="260" t="s">
        <v>1000</v>
      </c>
      <c r="Z910" s="260" t="s">
        <v>2686</v>
      </c>
      <c r="AA910" s="260" t="s">
        <v>2397</v>
      </c>
      <c r="AB910" s="260" t="s">
        <v>2398</v>
      </c>
      <c r="AC910" s="260" t="str">
        <f>CONCATENATE( tblNapomenaBudzetKorisnik[[#This Row],[Vrsta prihoda]], "-", tblNapomenaBudzetKorisnik[[#This Row],[Šifra budžetskog korisnika]])</f>
        <v>723115-0712423</v>
      </c>
    </row>
    <row r="911" spans="25:35" x14ac:dyDescent="0.2">
      <c r="Y911" s="260" t="s">
        <v>1000</v>
      </c>
      <c r="Z911" s="260" t="s">
        <v>2686</v>
      </c>
      <c r="AA911" s="260" t="s">
        <v>2401</v>
      </c>
      <c r="AB911" s="260" t="s">
        <v>2383</v>
      </c>
      <c r="AC911" s="260" t="str">
        <f>CONCATENATE( tblNapomenaBudzetKorisnik[[#This Row],[Vrsta prihoda]], "-", tblNapomenaBudzetKorisnik[[#This Row],[Šifra budžetskog korisnika]])</f>
        <v>723115-0712526</v>
      </c>
    </row>
    <row r="912" spans="25:35" x14ac:dyDescent="0.2">
      <c r="Y912" s="260" t="s">
        <v>1000</v>
      </c>
      <c r="Z912" s="260" t="s">
        <v>2686</v>
      </c>
      <c r="AA912" s="260" t="s">
        <v>2404</v>
      </c>
      <c r="AB912" s="260" t="s">
        <v>2405</v>
      </c>
      <c r="AC912" s="260" t="str">
        <f>CONCATENATE( tblNapomenaBudzetKorisnik[[#This Row],[Vrsta prihoda]], "-", tblNapomenaBudzetKorisnik[[#This Row],[Šifra budžetskog korisnika]])</f>
        <v>723115-0712527</v>
      </c>
    </row>
    <row r="913" spans="25:29" x14ac:dyDescent="0.2">
      <c r="Y913" s="260" t="s">
        <v>1000</v>
      </c>
      <c r="Z913" s="260" t="s">
        <v>2686</v>
      </c>
      <c r="AA913" s="260" t="s">
        <v>2429</v>
      </c>
      <c r="AB913" s="260" t="s">
        <v>2430</v>
      </c>
      <c r="AC913" s="260" t="str">
        <f>CONCATENATE( tblNapomenaBudzetKorisnik[[#This Row],[Vrsta prihoda]], "-", tblNapomenaBudzetKorisnik[[#This Row],[Šifra budžetskog korisnika]])</f>
        <v>723115-0712000</v>
      </c>
    </row>
    <row r="914" spans="25:29" x14ac:dyDescent="0.2">
      <c r="Y914" s="260" t="s">
        <v>1000</v>
      </c>
      <c r="Z914" s="260" t="s">
        <v>2686</v>
      </c>
      <c r="AA914" s="260" t="s">
        <v>2408</v>
      </c>
      <c r="AB914" s="260" t="s">
        <v>2383</v>
      </c>
      <c r="AC914" s="260" t="str">
        <f>CONCATENATE( tblNapomenaBudzetKorisnik[[#This Row],[Vrsta prihoda]], "-", tblNapomenaBudzetKorisnik[[#This Row],[Šifra budžetskog korisnika]])</f>
        <v>723115-0712616</v>
      </c>
    </row>
    <row r="915" spans="25:29" x14ac:dyDescent="0.2">
      <c r="Y915" s="260" t="s">
        <v>1000</v>
      </c>
      <c r="Z915" s="260" t="s">
        <v>2686</v>
      </c>
      <c r="AA915" s="260" t="s">
        <v>2410</v>
      </c>
      <c r="AB915" s="260" t="s">
        <v>2405</v>
      </c>
      <c r="AC915" s="260" t="str">
        <f>CONCATENATE( tblNapomenaBudzetKorisnik[[#This Row],[Vrsta prihoda]], "-", tblNapomenaBudzetKorisnik[[#This Row],[Šifra budžetskog korisnika]])</f>
        <v>723115-0712617</v>
      </c>
    </row>
    <row r="916" spans="25:29" x14ac:dyDescent="0.2">
      <c r="Y916" s="260" t="s">
        <v>1000</v>
      </c>
      <c r="Z916" s="260" t="s">
        <v>2686</v>
      </c>
      <c r="AA916" s="260" t="s">
        <v>2471</v>
      </c>
      <c r="AB916" s="260" t="s">
        <v>2472</v>
      </c>
      <c r="AC916" s="260" t="str">
        <f>CONCATENATE( tblNapomenaBudzetKorisnik[[#This Row],[Vrsta prihoda]], "-", tblNapomenaBudzetKorisnik[[#This Row],[Šifra budžetskog korisnika]])</f>
        <v>723115-0712247</v>
      </c>
    </row>
    <row r="917" spans="25:29" x14ac:dyDescent="0.2">
      <c r="Y917" s="260" t="s">
        <v>1000</v>
      </c>
      <c r="Z917" s="260" t="s">
        <v>2686</v>
      </c>
      <c r="AA917" s="260" t="s">
        <v>2474</v>
      </c>
      <c r="AB917" s="260" t="s">
        <v>2475</v>
      </c>
      <c r="AC917" s="260" t="str">
        <f>CONCATENATE( tblNapomenaBudzetKorisnik[[#This Row],[Vrsta prihoda]], "-", tblNapomenaBudzetKorisnik[[#This Row],[Šifra budžetskog korisnika]])</f>
        <v>723115-0712248</v>
      </c>
    </row>
    <row r="918" spans="25:29" x14ac:dyDescent="0.2">
      <c r="Y918" s="260" t="s">
        <v>1000</v>
      </c>
      <c r="Z918" s="260" t="s">
        <v>2686</v>
      </c>
      <c r="AA918" s="260" t="s">
        <v>2478</v>
      </c>
      <c r="AB918" s="260" t="s">
        <v>2479</v>
      </c>
      <c r="AC918" s="260" t="str">
        <f>CONCATENATE( tblNapomenaBudzetKorisnik[[#This Row],[Vrsta prihoda]], "-", tblNapomenaBudzetKorisnik[[#This Row],[Šifra budžetskog korisnika]])</f>
        <v>723115-0712249</v>
      </c>
    </row>
    <row r="919" spans="25:29" x14ac:dyDescent="0.2">
      <c r="Y919" s="260" t="s">
        <v>1000</v>
      </c>
      <c r="Z919" s="260" t="s">
        <v>2686</v>
      </c>
      <c r="AA919" s="260" t="s">
        <v>2482</v>
      </c>
      <c r="AB919" s="260" t="s">
        <v>2483</v>
      </c>
      <c r="AC919" s="260" t="str">
        <f>CONCATENATE( tblNapomenaBudzetKorisnik[[#This Row],[Vrsta prihoda]], "-", tblNapomenaBudzetKorisnik[[#This Row],[Šifra budžetskog korisnika]])</f>
        <v>723115-0712252</v>
      </c>
    </row>
    <row r="920" spans="25:29" x14ac:dyDescent="0.2">
      <c r="Y920" s="260" t="s">
        <v>1000</v>
      </c>
      <c r="Z920" s="260" t="s">
        <v>2686</v>
      </c>
      <c r="AA920" s="260" t="s">
        <v>2485</v>
      </c>
      <c r="AB920" s="260" t="s">
        <v>2405</v>
      </c>
      <c r="AC920" s="260" t="str">
        <f>CONCATENATE( tblNapomenaBudzetKorisnik[[#This Row],[Vrsta prihoda]], "-", tblNapomenaBudzetKorisnik[[#This Row],[Šifra budžetskog korisnika]])</f>
        <v>723115-0712323</v>
      </c>
    </row>
    <row r="921" spans="25:29" x14ac:dyDescent="0.2">
      <c r="Y921" s="260" t="s">
        <v>1000</v>
      </c>
      <c r="Z921" s="260" t="s">
        <v>2686</v>
      </c>
      <c r="AA921" s="260" t="s">
        <v>2488</v>
      </c>
      <c r="AB921" s="260" t="s">
        <v>2489</v>
      </c>
      <c r="AC921" s="260" t="str">
        <f>CONCATENATE( tblNapomenaBudzetKorisnik[[#This Row],[Vrsta prihoda]], "-", tblNapomenaBudzetKorisnik[[#This Row],[Šifra budžetskog korisnika]])</f>
        <v>723115-0712324</v>
      </c>
    </row>
    <row r="922" spans="25:29" x14ac:dyDescent="0.2">
      <c r="Y922" s="260" t="s">
        <v>1000</v>
      </c>
      <c r="Z922" s="260" t="s">
        <v>2686</v>
      </c>
      <c r="AA922" s="260" t="s">
        <v>2491</v>
      </c>
      <c r="AB922" s="260" t="s">
        <v>2492</v>
      </c>
      <c r="AC922" s="260" t="str">
        <f>CONCATENATE( tblNapomenaBudzetKorisnik[[#This Row],[Vrsta prihoda]], "-", tblNapomenaBudzetKorisnik[[#This Row],[Šifra budžetskog korisnika]])</f>
        <v>723115-0712325</v>
      </c>
    </row>
    <row r="923" spans="25:29" x14ac:dyDescent="0.2">
      <c r="Y923" s="260" t="s">
        <v>1000</v>
      </c>
      <c r="Z923" s="260" t="s">
        <v>2686</v>
      </c>
      <c r="AA923" s="260" t="s">
        <v>2494</v>
      </c>
      <c r="AB923" s="260" t="s">
        <v>2405</v>
      </c>
      <c r="AC923" s="260" t="str">
        <f>CONCATENATE( tblNapomenaBudzetKorisnik[[#This Row],[Vrsta prihoda]], "-", tblNapomenaBudzetKorisnik[[#This Row],[Šifra budžetskog korisnika]])</f>
        <v>723115-0712424</v>
      </c>
    </row>
    <row r="924" spans="25:29" x14ac:dyDescent="0.2">
      <c r="Y924" s="260" t="s">
        <v>1000</v>
      </c>
      <c r="Z924" s="260" t="s">
        <v>2686</v>
      </c>
      <c r="AA924" s="260" t="s">
        <v>2496</v>
      </c>
      <c r="AB924" s="260" t="s">
        <v>2497</v>
      </c>
      <c r="AC924" s="260" t="str">
        <f>CONCATENATE( tblNapomenaBudzetKorisnik[[#This Row],[Vrsta prihoda]], "-", tblNapomenaBudzetKorisnik[[#This Row],[Šifra budžetskog korisnika]])</f>
        <v>723115-0712425</v>
      </c>
    </row>
    <row r="925" spans="25:29" x14ac:dyDescent="0.2">
      <c r="Y925" s="260" t="s">
        <v>1000</v>
      </c>
      <c r="Z925" s="260" t="s">
        <v>2686</v>
      </c>
      <c r="AA925" s="260" t="s">
        <v>2500</v>
      </c>
      <c r="AB925" s="260" t="s">
        <v>2501</v>
      </c>
      <c r="AC925" s="260" t="str">
        <f>CONCATENATE( tblNapomenaBudzetKorisnik[[#This Row],[Vrsta prihoda]], "-", tblNapomenaBudzetKorisnik[[#This Row],[Šifra budžetskog korisnika]])</f>
        <v>723115-0712426</v>
      </c>
    </row>
    <row r="926" spans="25:29" x14ac:dyDescent="0.2">
      <c r="Y926" s="260" t="s">
        <v>1000</v>
      </c>
      <c r="Z926" s="260" t="s">
        <v>2686</v>
      </c>
      <c r="AA926" s="260" t="s">
        <v>2502</v>
      </c>
      <c r="AB926" s="260" t="s">
        <v>2503</v>
      </c>
      <c r="AC926" s="260" t="str">
        <f>CONCATENATE( tblNapomenaBudzetKorisnik[[#This Row],[Vrsta prihoda]], "-", tblNapomenaBudzetKorisnik[[#This Row],[Šifra budžetskog korisnika]])</f>
        <v>723115-0712427</v>
      </c>
    </row>
    <row r="927" spans="25:29" x14ac:dyDescent="0.2">
      <c r="Y927" s="260" t="s">
        <v>1000</v>
      </c>
      <c r="Z927" s="260" t="s">
        <v>2686</v>
      </c>
      <c r="AA927" s="260" t="s">
        <v>2504</v>
      </c>
      <c r="AB927" s="260" t="s">
        <v>2505</v>
      </c>
      <c r="AC927" s="260" t="str">
        <f>CONCATENATE( tblNapomenaBudzetKorisnik[[#This Row],[Vrsta prihoda]], "-", tblNapomenaBudzetKorisnik[[#This Row],[Šifra budžetskog korisnika]])</f>
        <v>723115-0712528</v>
      </c>
    </row>
    <row r="928" spans="25:29" x14ac:dyDescent="0.2">
      <c r="Y928" s="260" t="s">
        <v>1000</v>
      </c>
      <c r="Z928" s="260" t="s">
        <v>2686</v>
      </c>
      <c r="AA928" s="260" t="s">
        <v>2508</v>
      </c>
      <c r="AB928" s="260" t="s">
        <v>2509</v>
      </c>
      <c r="AC928" s="260" t="str">
        <f>CONCATENATE( tblNapomenaBudzetKorisnik[[#This Row],[Vrsta prihoda]], "-", tblNapomenaBudzetKorisnik[[#This Row],[Šifra budžetskog korisnika]])</f>
        <v>723115-0712529</v>
      </c>
    </row>
    <row r="929" spans="25:29" x14ac:dyDescent="0.2">
      <c r="Y929" s="260" t="s">
        <v>1000</v>
      </c>
      <c r="Z929" s="260" t="s">
        <v>2686</v>
      </c>
      <c r="AA929" s="260" t="s">
        <v>2511</v>
      </c>
      <c r="AB929" s="260" t="s">
        <v>2512</v>
      </c>
      <c r="AC929" s="260" t="str">
        <f>CONCATENATE( tblNapomenaBudzetKorisnik[[#This Row],[Vrsta prihoda]], "-", tblNapomenaBudzetKorisnik[[#This Row],[Šifra budžetskog korisnika]])</f>
        <v>723115-0713001</v>
      </c>
    </row>
    <row r="930" spans="25:29" x14ac:dyDescent="0.2">
      <c r="Y930" s="260" t="s">
        <v>1000</v>
      </c>
      <c r="Z930" s="260" t="s">
        <v>2686</v>
      </c>
      <c r="AA930" s="260" t="s">
        <v>913</v>
      </c>
      <c r="AB930" s="260" t="s">
        <v>914</v>
      </c>
      <c r="AC930" s="260" t="str">
        <f>CONCATENATE( tblNapomenaBudzetKorisnik[[#This Row],[Vrsta prihoda]], "-", tblNapomenaBudzetKorisnik[[#This Row],[Šifra budžetskog korisnika]])</f>
        <v>723115-1086001</v>
      </c>
    </row>
    <row r="931" spans="25:29" x14ac:dyDescent="0.2">
      <c r="Y931" s="260" t="s">
        <v>1000</v>
      </c>
      <c r="Z931" s="260" t="s">
        <v>2686</v>
      </c>
      <c r="AA931" s="260" t="s">
        <v>917</v>
      </c>
      <c r="AB931" s="260" t="s">
        <v>918</v>
      </c>
      <c r="AC931" s="260" t="str">
        <f>CONCATENATE( tblNapomenaBudzetKorisnik[[#This Row],[Vrsta prihoda]], "-", tblNapomenaBudzetKorisnik[[#This Row],[Šifra budžetskog korisnika]])</f>
        <v>723115-1087001</v>
      </c>
    </row>
    <row r="932" spans="25:29" x14ac:dyDescent="0.2">
      <c r="Y932" s="260" t="s">
        <v>1000</v>
      </c>
      <c r="Z932" s="260" t="s">
        <v>2686</v>
      </c>
      <c r="AA932" s="260" t="s">
        <v>923</v>
      </c>
      <c r="AB932" s="260" t="s">
        <v>924</v>
      </c>
      <c r="AC932" s="260" t="str">
        <f>CONCATENATE( tblNapomenaBudzetKorisnik[[#This Row],[Vrsta prihoda]], "-", tblNapomenaBudzetKorisnik[[#This Row],[Šifra budžetskog korisnika]])</f>
        <v>723115-1088001</v>
      </c>
    </row>
    <row r="933" spans="25:29" x14ac:dyDescent="0.2">
      <c r="Y933" s="260" t="s">
        <v>1000</v>
      </c>
      <c r="Z933" s="260" t="s">
        <v>2686</v>
      </c>
      <c r="AA933" s="260" t="s">
        <v>928</v>
      </c>
      <c r="AB933" s="260" t="s">
        <v>929</v>
      </c>
      <c r="AC933" s="260" t="str">
        <f>CONCATENATE( tblNapomenaBudzetKorisnik[[#This Row],[Vrsta prihoda]], "-", tblNapomenaBudzetKorisnik[[#This Row],[Šifra budžetskog korisnika]])</f>
        <v>723115-1089001</v>
      </c>
    </row>
    <row r="934" spans="25:29" x14ac:dyDescent="0.2">
      <c r="Y934" s="260" t="s">
        <v>1000</v>
      </c>
      <c r="Z934" s="260" t="s">
        <v>2686</v>
      </c>
      <c r="AA934" s="260" t="s">
        <v>901</v>
      </c>
      <c r="AB934" s="260" t="s">
        <v>902</v>
      </c>
      <c r="AC934" s="260" t="str">
        <f>CONCATENATE( tblNapomenaBudzetKorisnik[[#This Row],[Vrsta prihoda]], "-", tblNapomenaBudzetKorisnik[[#This Row],[Šifra budžetskog korisnika]])</f>
        <v>723115-1084001</v>
      </c>
    </row>
    <row r="935" spans="25:29" x14ac:dyDescent="0.2">
      <c r="Y935" s="260" t="s">
        <v>1000</v>
      </c>
      <c r="Z935" s="260" t="s">
        <v>2686</v>
      </c>
      <c r="AA935" s="260" t="s">
        <v>907</v>
      </c>
      <c r="AB935" s="260" t="s">
        <v>908</v>
      </c>
      <c r="AC935" s="260" t="str">
        <f>CONCATENATE( tblNapomenaBudzetKorisnik[[#This Row],[Vrsta prihoda]], "-", tblNapomenaBudzetKorisnik[[#This Row],[Šifra budžetskog korisnika]])</f>
        <v>723115-1085001</v>
      </c>
    </row>
    <row r="936" spans="25:29" x14ac:dyDescent="0.2">
      <c r="Y936" s="260" t="s">
        <v>1000</v>
      </c>
      <c r="Z936" s="260" t="s">
        <v>2686</v>
      </c>
      <c r="AA936" s="260" t="s">
        <v>2525</v>
      </c>
      <c r="AB936" s="260" t="s">
        <v>2526</v>
      </c>
      <c r="AC936" s="260" t="str">
        <f>CONCATENATE( tblNapomenaBudzetKorisnik[[#This Row],[Vrsta prihoda]], "-", tblNapomenaBudzetKorisnik[[#This Row],[Šifra budžetskog korisnika]])</f>
        <v>723115-0712253</v>
      </c>
    </row>
    <row r="937" spans="25:29" x14ac:dyDescent="0.2">
      <c r="Y937" s="260" t="s">
        <v>1000</v>
      </c>
      <c r="Z937" s="260" t="s">
        <v>2686</v>
      </c>
      <c r="AA937" s="260" t="s">
        <v>2527</v>
      </c>
      <c r="AB937" s="260" t="s">
        <v>2528</v>
      </c>
      <c r="AC937" s="260" t="str">
        <f>CONCATENATE( tblNapomenaBudzetKorisnik[[#This Row],[Vrsta prihoda]], "-", tblNapomenaBudzetKorisnik[[#This Row],[Šifra budžetskog korisnika]])</f>
        <v>723115-0712254</v>
      </c>
    </row>
    <row r="938" spans="25:29" x14ac:dyDescent="0.2">
      <c r="Y938" s="260" t="s">
        <v>1000</v>
      </c>
      <c r="Z938" s="260" t="s">
        <v>2686</v>
      </c>
      <c r="AA938" s="260" t="s">
        <v>2529</v>
      </c>
      <c r="AB938" s="260" t="s">
        <v>2530</v>
      </c>
      <c r="AC938" s="260" t="str">
        <f>CONCATENATE( tblNapomenaBudzetKorisnik[[#This Row],[Vrsta prihoda]], "-", tblNapomenaBudzetKorisnik[[#This Row],[Šifra budžetskog korisnika]])</f>
        <v>723115-0712255</v>
      </c>
    </row>
    <row r="939" spans="25:29" x14ac:dyDescent="0.2">
      <c r="Y939" s="260" t="s">
        <v>1000</v>
      </c>
      <c r="Z939" s="260" t="s">
        <v>2686</v>
      </c>
      <c r="AA939" s="260" t="s">
        <v>2533</v>
      </c>
      <c r="AB939" s="260" t="s">
        <v>2534</v>
      </c>
      <c r="AC939" s="260" t="str">
        <f>CONCATENATE( tblNapomenaBudzetKorisnik[[#This Row],[Vrsta prihoda]], "-", tblNapomenaBudzetKorisnik[[#This Row],[Šifra budžetskog korisnika]])</f>
        <v>723115-0712256</v>
      </c>
    </row>
    <row r="940" spans="25:29" x14ac:dyDescent="0.2">
      <c r="Y940" s="260" t="s">
        <v>1000</v>
      </c>
      <c r="Z940" s="260" t="s">
        <v>2686</v>
      </c>
      <c r="AA940" s="260" t="s">
        <v>2537</v>
      </c>
      <c r="AB940" s="260" t="s">
        <v>2538</v>
      </c>
      <c r="AC940" s="260" t="str">
        <f>CONCATENATE( tblNapomenaBudzetKorisnik[[#This Row],[Vrsta prihoda]], "-", tblNapomenaBudzetKorisnik[[#This Row],[Šifra budžetskog korisnika]])</f>
        <v>723115-0712257</v>
      </c>
    </row>
    <row r="941" spans="25:29" x14ac:dyDescent="0.2">
      <c r="Y941" s="260" t="s">
        <v>1000</v>
      </c>
      <c r="Z941" s="260" t="s">
        <v>2686</v>
      </c>
      <c r="AA941" s="260" t="s">
        <v>2540</v>
      </c>
      <c r="AB941" s="260" t="s">
        <v>2541</v>
      </c>
      <c r="AC941" s="260" t="str">
        <f>CONCATENATE( tblNapomenaBudzetKorisnik[[#This Row],[Vrsta prihoda]], "-", tblNapomenaBudzetKorisnik[[#This Row],[Šifra budžetskog korisnika]])</f>
        <v>723115-0712326</v>
      </c>
    </row>
    <row r="942" spans="25:29" x14ac:dyDescent="0.2">
      <c r="Y942" s="260" t="s">
        <v>1000</v>
      </c>
      <c r="Z942" s="260" t="s">
        <v>2686</v>
      </c>
      <c r="AA942" s="260" t="s">
        <v>2543</v>
      </c>
      <c r="AB942" s="260" t="s">
        <v>2544</v>
      </c>
      <c r="AC942" s="260" t="str">
        <f>CONCATENATE( tblNapomenaBudzetKorisnik[[#This Row],[Vrsta prihoda]], "-", tblNapomenaBudzetKorisnik[[#This Row],[Šifra budžetskog korisnika]])</f>
        <v>723115-0712327</v>
      </c>
    </row>
    <row r="943" spans="25:29" x14ac:dyDescent="0.2">
      <c r="Y943" s="260" t="s">
        <v>1000</v>
      </c>
      <c r="Z943" s="260" t="s">
        <v>2686</v>
      </c>
      <c r="AA943" s="260" t="s">
        <v>2546</v>
      </c>
      <c r="AB943" s="260" t="s">
        <v>2547</v>
      </c>
      <c r="AC943" s="260" t="str">
        <f>CONCATENATE( tblNapomenaBudzetKorisnik[[#This Row],[Vrsta prihoda]], "-", tblNapomenaBudzetKorisnik[[#This Row],[Šifra budžetskog korisnika]])</f>
        <v>723115-0712530</v>
      </c>
    </row>
    <row r="944" spans="25:29" x14ac:dyDescent="0.2">
      <c r="Y944" s="260" t="s">
        <v>1000</v>
      </c>
      <c r="Z944" s="260" t="s">
        <v>2686</v>
      </c>
      <c r="AA944" s="260" t="s">
        <v>2550</v>
      </c>
      <c r="AB944" s="260" t="s">
        <v>2551</v>
      </c>
      <c r="AC944" s="260" t="str">
        <f>CONCATENATE( tblNapomenaBudzetKorisnik[[#This Row],[Vrsta prihoda]], "-", tblNapomenaBudzetKorisnik[[#This Row],[Šifra budžetskog korisnika]])</f>
        <v>723115-0712531</v>
      </c>
    </row>
    <row r="945" spans="25:29" x14ac:dyDescent="0.2">
      <c r="Y945" s="260" t="s">
        <v>1000</v>
      </c>
      <c r="Z945" s="260" t="s">
        <v>2686</v>
      </c>
      <c r="AA945" s="260" t="s">
        <v>2554</v>
      </c>
      <c r="AB945" s="260" t="s">
        <v>2555</v>
      </c>
      <c r="AC945" s="260" t="str">
        <f>CONCATENATE( tblNapomenaBudzetKorisnik[[#This Row],[Vrsta prihoda]], "-", tblNapomenaBudzetKorisnik[[#This Row],[Šifra budžetskog korisnika]])</f>
        <v>723115-0712700</v>
      </c>
    </row>
    <row r="946" spans="25:29" x14ac:dyDescent="0.2">
      <c r="Y946" s="260" t="s">
        <v>1000</v>
      </c>
      <c r="Z946" s="260" t="s">
        <v>2686</v>
      </c>
      <c r="AA946" s="260" t="s">
        <v>2558</v>
      </c>
      <c r="AB946" s="260" t="s">
        <v>2559</v>
      </c>
      <c r="AC946" s="260" t="str">
        <f>CONCATENATE( tblNapomenaBudzetKorisnik[[#This Row],[Vrsta prihoda]], "-", tblNapomenaBudzetKorisnik[[#This Row],[Šifra budžetskog korisnika]])</f>
        <v>723115-0712701</v>
      </c>
    </row>
    <row r="947" spans="25:29" x14ac:dyDescent="0.2">
      <c r="Y947" s="260" t="s">
        <v>1000</v>
      </c>
      <c r="Z947" s="260" t="s">
        <v>2686</v>
      </c>
      <c r="AA947" s="260" t="s">
        <v>2562</v>
      </c>
      <c r="AB947" s="260" t="s">
        <v>2563</v>
      </c>
      <c r="AC947" s="260" t="str">
        <f>CONCATENATE( tblNapomenaBudzetKorisnik[[#This Row],[Vrsta prihoda]], "-", tblNapomenaBudzetKorisnik[[#This Row],[Šifra budžetskog korisnika]])</f>
        <v>723115-0712702</v>
      </c>
    </row>
    <row r="948" spans="25:29" x14ac:dyDescent="0.2">
      <c r="Y948" s="260" t="s">
        <v>1000</v>
      </c>
      <c r="Z948" s="260" t="s">
        <v>2686</v>
      </c>
      <c r="AA948" s="260" t="s">
        <v>2565</v>
      </c>
      <c r="AB948" s="260" t="s">
        <v>2566</v>
      </c>
      <c r="AC948" s="260" t="str">
        <f>CONCATENATE( tblNapomenaBudzetKorisnik[[#This Row],[Vrsta prihoda]], "-", tblNapomenaBudzetKorisnik[[#This Row],[Šifra budžetskog korisnika]])</f>
        <v>723115-0712703</v>
      </c>
    </row>
    <row r="949" spans="25:29" x14ac:dyDescent="0.2">
      <c r="Y949" s="260" t="s">
        <v>1000</v>
      </c>
      <c r="Z949" s="260" t="s">
        <v>2686</v>
      </c>
      <c r="AA949" s="260" t="s">
        <v>2568</v>
      </c>
      <c r="AB949" s="260" t="s">
        <v>2569</v>
      </c>
      <c r="AC949" s="260" t="str">
        <f>CONCATENATE( tblNapomenaBudzetKorisnik[[#This Row],[Vrsta prihoda]], "-", tblNapomenaBudzetKorisnik[[#This Row],[Šifra budžetskog korisnika]])</f>
        <v>723115-0712704</v>
      </c>
    </row>
    <row r="950" spans="25:29" x14ac:dyDescent="0.2">
      <c r="Y950" s="260" t="s">
        <v>1000</v>
      </c>
      <c r="Z950" s="260" t="s">
        <v>2686</v>
      </c>
      <c r="AA950" s="260" t="s">
        <v>2570</v>
      </c>
      <c r="AB950" s="260" t="s">
        <v>2571</v>
      </c>
      <c r="AC950" s="260" t="str">
        <f>CONCATENATE( tblNapomenaBudzetKorisnik[[#This Row],[Vrsta prihoda]], "-", tblNapomenaBudzetKorisnik[[#This Row],[Šifra budžetskog korisnika]])</f>
        <v>723115-0712705</v>
      </c>
    </row>
    <row r="951" spans="25:29" x14ac:dyDescent="0.2">
      <c r="Y951" s="260" t="s">
        <v>1000</v>
      </c>
      <c r="Z951" s="260" t="s">
        <v>2686</v>
      </c>
      <c r="AA951" s="260" t="s">
        <v>2574</v>
      </c>
      <c r="AB951" s="260" t="s">
        <v>2575</v>
      </c>
      <c r="AC951" s="260" t="str">
        <f>CONCATENATE( tblNapomenaBudzetKorisnik[[#This Row],[Vrsta prihoda]], "-", tblNapomenaBudzetKorisnik[[#This Row],[Šifra budžetskog korisnika]])</f>
        <v>723115-0712706</v>
      </c>
    </row>
    <row r="952" spans="25:29" x14ac:dyDescent="0.2">
      <c r="Y952" s="260" t="s">
        <v>1000</v>
      </c>
      <c r="Z952" s="260" t="s">
        <v>2686</v>
      </c>
      <c r="AA952" s="260" t="s">
        <v>2577</v>
      </c>
      <c r="AB952" s="260" t="s">
        <v>2578</v>
      </c>
      <c r="AC952" s="260" t="str">
        <f>CONCATENATE( tblNapomenaBudzetKorisnik[[#This Row],[Vrsta prihoda]], "-", tblNapomenaBudzetKorisnik[[#This Row],[Šifra budžetskog korisnika]])</f>
        <v>723115-0712707</v>
      </c>
    </row>
    <row r="953" spans="25:29" x14ac:dyDescent="0.2">
      <c r="Y953" s="260" t="s">
        <v>1000</v>
      </c>
      <c r="Z953" s="260" t="s">
        <v>2686</v>
      </c>
      <c r="AA953" s="260" t="s">
        <v>2580</v>
      </c>
      <c r="AB953" s="260" t="s">
        <v>2581</v>
      </c>
      <c r="AC953" s="260" t="str">
        <f>CONCATENATE( tblNapomenaBudzetKorisnik[[#This Row],[Vrsta prihoda]], "-", tblNapomenaBudzetKorisnik[[#This Row],[Šifra budžetskog korisnika]])</f>
        <v>723115-0712708</v>
      </c>
    </row>
    <row r="954" spans="25:29" x14ac:dyDescent="0.2">
      <c r="Y954" s="260" t="s">
        <v>1000</v>
      </c>
      <c r="Z954" s="260" t="s">
        <v>2686</v>
      </c>
      <c r="AA954" s="260" t="s">
        <v>2582</v>
      </c>
      <c r="AB954" s="260" t="s">
        <v>2583</v>
      </c>
      <c r="AC954" s="260" t="str">
        <f>CONCATENATE( tblNapomenaBudzetKorisnik[[#This Row],[Vrsta prihoda]], "-", tblNapomenaBudzetKorisnik[[#This Row],[Šifra budžetskog korisnika]])</f>
        <v>723115-0712709</v>
      </c>
    </row>
    <row r="955" spans="25:29" x14ac:dyDescent="0.2">
      <c r="Y955" s="260" t="s">
        <v>1000</v>
      </c>
      <c r="Z955" s="260" t="s">
        <v>2686</v>
      </c>
      <c r="AA955" s="260" t="s">
        <v>2586</v>
      </c>
      <c r="AB955" s="260" t="s">
        <v>2587</v>
      </c>
      <c r="AC955" s="260" t="str">
        <f>CONCATENATE( tblNapomenaBudzetKorisnik[[#This Row],[Vrsta prihoda]], "-", tblNapomenaBudzetKorisnik[[#This Row],[Šifra budžetskog korisnika]])</f>
        <v>723115-0712710</v>
      </c>
    </row>
    <row r="956" spans="25:29" x14ac:dyDescent="0.2">
      <c r="Y956" s="260" t="s">
        <v>1000</v>
      </c>
      <c r="Z956" s="260" t="s">
        <v>2686</v>
      </c>
      <c r="AA956" s="260" t="s">
        <v>2589</v>
      </c>
      <c r="AB956" s="260" t="s">
        <v>2590</v>
      </c>
      <c r="AC956" s="260" t="str">
        <f>CONCATENATE( tblNapomenaBudzetKorisnik[[#This Row],[Vrsta prihoda]], "-", tblNapomenaBudzetKorisnik[[#This Row],[Šifra budžetskog korisnika]])</f>
        <v>723115-0712711</v>
      </c>
    </row>
    <row r="957" spans="25:29" x14ac:dyDescent="0.2">
      <c r="Y957" s="260" t="s">
        <v>1000</v>
      </c>
      <c r="Z957" s="260" t="s">
        <v>2686</v>
      </c>
      <c r="AA957" s="260" t="s">
        <v>2592</v>
      </c>
      <c r="AB957" s="260" t="s">
        <v>2593</v>
      </c>
      <c r="AC957" s="260" t="str">
        <f>CONCATENATE( tblNapomenaBudzetKorisnik[[#This Row],[Vrsta prihoda]], "-", tblNapomenaBudzetKorisnik[[#This Row],[Šifra budžetskog korisnika]])</f>
        <v>723115-0712712</v>
      </c>
    </row>
    <row r="958" spans="25:29" x14ac:dyDescent="0.2">
      <c r="Y958" s="260" t="s">
        <v>1000</v>
      </c>
      <c r="Z958" s="260" t="s">
        <v>2686</v>
      </c>
      <c r="AA958" s="260" t="s">
        <v>2595</v>
      </c>
      <c r="AB958" s="260" t="s">
        <v>2596</v>
      </c>
      <c r="AC958" s="260" t="str">
        <f>CONCATENATE( tblNapomenaBudzetKorisnik[[#This Row],[Vrsta prihoda]], "-", tblNapomenaBudzetKorisnik[[#This Row],[Šifra budžetskog korisnika]])</f>
        <v>723115-0712713</v>
      </c>
    </row>
    <row r="959" spans="25:29" x14ac:dyDescent="0.2">
      <c r="Y959" s="260" t="s">
        <v>1000</v>
      </c>
      <c r="Z959" s="260" t="s">
        <v>2686</v>
      </c>
      <c r="AA959" s="260" t="s">
        <v>2598</v>
      </c>
      <c r="AB959" s="260" t="s">
        <v>2405</v>
      </c>
      <c r="AC959" s="260" t="str">
        <f>CONCATENATE( tblNapomenaBudzetKorisnik[[#This Row],[Vrsta prihoda]], "-", tblNapomenaBudzetKorisnik[[#This Row],[Šifra budžetskog korisnika]])</f>
        <v>723115-0712714</v>
      </c>
    </row>
    <row r="960" spans="25:29" x14ac:dyDescent="0.2">
      <c r="Y960" s="260" t="s">
        <v>1000</v>
      </c>
      <c r="Z960" s="260" t="s">
        <v>2686</v>
      </c>
      <c r="AA960" s="260" t="s">
        <v>2599</v>
      </c>
      <c r="AB960" s="260" t="s">
        <v>1402</v>
      </c>
      <c r="AC960" s="260" t="str">
        <f>CONCATENATE( tblNapomenaBudzetKorisnik[[#This Row],[Vrsta prihoda]], "-", tblNapomenaBudzetKorisnik[[#This Row],[Šifra budžetskog korisnika]])</f>
        <v>723115-0712715</v>
      </c>
    </row>
    <row r="961" spans="25:29" x14ac:dyDescent="0.2">
      <c r="Y961" s="260" t="s">
        <v>1000</v>
      </c>
      <c r="Z961" s="260" t="s">
        <v>2686</v>
      </c>
      <c r="AA961" s="260" t="s">
        <v>2602</v>
      </c>
      <c r="AB961" s="260" t="s">
        <v>2603</v>
      </c>
      <c r="AC961" s="260" t="str">
        <f>CONCATENATE( tblNapomenaBudzetKorisnik[[#This Row],[Vrsta prihoda]], "-", tblNapomenaBudzetKorisnik[[#This Row],[Šifra budžetskog korisnika]])</f>
        <v>723115-0712716</v>
      </c>
    </row>
    <row r="962" spans="25:29" x14ac:dyDescent="0.2">
      <c r="Y962" s="260" t="s">
        <v>1000</v>
      </c>
      <c r="Z962" s="260" t="s">
        <v>2686</v>
      </c>
      <c r="AA962" s="260" t="s">
        <v>2605</v>
      </c>
      <c r="AB962" s="260" t="s">
        <v>1486</v>
      </c>
      <c r="AC962" s="260" t="str">
        <f>CONCATENATE( tblNapomenaBudzetKorisnik[[#This Row],[Vrsta prihoda]], "-", tblNapomenaBudzetKorisnik[[#This Row],[Šifra budžetskog korisnika]])</f>
        <v>723115-0712717</v>
      </c>
    </row>
    <row r="963" spans="25:29" x14ac:dyDescent="0.2">
      <c r="Y963" s="260" t="s">
        <v>1000</v>
      </c>
      <c r="Z963" s="260" t="s">
        <v>2686</v>
      </c>
      <c r="AA963" s="260" t="s">
        <v>2607</v>
      </c>
      <c r="AB963" s="260" t="s">
        <v>1414</v>
      </c>
      <c r="AC963" s="260" t="str">
        <f>CONCATENATE( tblNapomenaBudzetKorisnik[[#This Row],[Vrsta prihoda]], "-", tblNapomenaBudzetKorisnik[[#This Row],[Šifra budžetskog korisnika]])</f>
        <v>723115-0712718</v>
      </c>
    </row>
    <row r="964" spans="25:29" x14ac:dyDescent="0.2">
      <c r="Y964" s="260" t="s">
        <v>1004</v>
      </c>
      <c r="Z964" s="260" t="s">
        <v>2952</v>
      </c>
      <c r="AA964" s="260" t="s">
        <v>171</v>
      </c>
      <c r="AB964" s="260" t="s">
        <v>172</v>
      </c>
      <c r="AC964" s="260" t="str">
        <f>CONCATENATE( tblNapomenaBudzetKorisnik[[#This Row],[Vrsta prihoda]], "-", tblNapomenaBudzetKorisnik[[#This Row],[Šifra budžetskog korisnika]])</f>
        <v>723118-9999999</v>
      </c>
    </row>
    <row r="965" spans="25:29" x14ac:dyDescent="0.2">
      <c r="Y965" s="260" t="s">
        <v>1008</v>
      </c>
      <c r="Z965" s="260" t="s">
        <v>2953</v>
      </c>
      <c r="AA965" s="260" t="s">
        <v>1365</v>
      </c>
      <c r="AB965" s="260" t="s">
        <v>1366</v>
      </c>
      <c r="AC965" s="260" t="str">
        <f>CONCATENATE( tblNapomenaBudzetKorisnik[[#This Row],[Vrsta prihoda]], "-", tblNapomenaBudzetKorisnik[[#This Row],[Šifra budžetskog korisnika]])</f>
        <v>723119-0712201</v>
      </c>
    </row>
    <row r="966" spans="25:29" x14ac:dyDescent="0.2">
      <c r="Y966" s="260" t="s">
        <v>1008</v>
      </c>
      <c r="Z966" s="260" t="s">
        <v>2953</v>
      </c>
      <c r="AA966" s="260" t="s">
        <v>1367</v>
      </c>
      <c r="AB966" s="260" t="s">
        <v>1368</v>
      </c>
      <c r="AC966" s="260" t="str">
        <f>CONCATENATE( tblNapomenaBudzetKorisnik[[#This Row],[Vrsta prihoda]], "-", tblNapomenaBudzetKorisnik[[#This Row],[Šifra budžetskog korisnika]])</f>
        <v>723119-0712203</v>
      </c>
    </row>
    <row r="967" spans="25:29" x14ac:dyDescent="0.2">
      <c r="Y967" s="260" t="s">
        <v>1008</v>
      </c>
      <c r="Z967" s="260" t="s">
        <v>2953</v>
      </c>
      <c r="AA967" s="260" t="s">
        <v>1371</v>
      </c>
      <c r="AB967" s="260" t="s">
        <v>1372</v>
      </c>
      <c r="AC967" s="260" t="str">
        <f>CONCATENATE( tblNapomenaBudzetKorisnik[[#This Row],[Vrsta prihoda]], "-", tblNapomenaBudzetKorisnik[[#This Row],[Šifra budžetskog korisnika]])</f>
        <v>723119-0712204</v>
      </c>
    </row>
    <row r="968" spans="25:29" x14ac:dyDescent="0.2">
      <c r="Y968" s="260" t="s">
        <v>1008</v>
      </c>
      <c r="Z968" s="260" t="s">
        <v>2953</v>
      </c>
      <c r="AA968" s="260" t="s">
        <v>1374</v>
      </c>
      <c r="AB968" s="260" t="s">
        <v>1375</v>
      </c>
      <c r="AC968" s="260" t="str">
        <f>CONCATENATE( tblNapomenaBudzetKorisnik[[#This Row],[Vrsta prihoda]], "-", tblNapomenaBudzetKorisnik[[#This Row],[Šifra budžetskog korisnika]])</f>
        <v>723119-0712205</v>
      </c>
    </row>
    <row r="969" spans="25:29" x14ac:dyDescent="0.2">
      <c r="Y969" s="260" t="s">
        <v>1008</v>
      </c>
      <c r="Z969" s="260" t="s">
        <v>2953</v>
      </c>
      <c r="AA969" s="260" t="s">
        <v>1377</v>
      </c>
      <c r="AB969" s="260" t="s">
        <v>1378</v>
      </c>
      <c r="AC969" s="260" t="str">
        <f>CONCATENATE( tblNapomenaBudzetKorisnik[[#This Row],[Vrsta prihoda]], "-", tblNapomenaBudzetKorisnik[[#This Row],[Šifra budžetskog korisnika]])</f>
        <v>723119-0712206</v>
      </c>
    </row>
    <row r="970" spans="25:29" x14ac:dyDescent="0.2">
      <c r="Y970" s="260" t="s">
        <v>1008</v>
      </c>
      <c r="Z970" s="260" t="s">
        <v>2953</v>
      </c>
      <c r="AA970" s="260" t="s">
        <v>1381</v>
      </c>
      <c r="AB970" s="260" t="s">
        <v>1382</v>
      </c>
      <c r="AC970" s="260" t="str">
        <f>CONCATENATE( tblNapomenaBudzetKorisnik[[#This Row],[Vrsta prihoda]], "-", tblNapomenaBudzetKorisnik[[#This Row],[Šifra budžetskog korisnika]])</f>
        <v>723119-0712207</v>
      </c>
    </row>
    <row r="971" spans="25:29" x14ac:dyDescent="0.2">
      <c r="Y971" s="260" t="s">
        <v>1008</v>
      </c>
      <c r="Z971" s="260" t="s">
        <v>2953</v>
      </c>
      <c r="AA971" s="260" t="s">
        <v>1384</v>
      </c>
      <c r="AB971" s="260" t="s">
        <v>1385</v>
      </c>
      <c r="AC971" s="260" t="str">
        <f>CONCATENATE( tblNapomenaBudzetKorisnik[[#This Row],[Vrsta prihoda]], "-", tblNapomenaBudzetKorisnik[[#This Row],[Šifra budžetskog korisnika]])</f>
        <v>723119-0712208</v>
      </c>
    </row>
    <row r="972" spans="25:29" x14ac:dyDescent="0.2">
      <c r="Y972" s="260" t="s">
        <v>1008</v>
      </c>
      <c r="Z972" s="260" t="s">
        <v>2953</v>
      </c>
      <c r="AA972" s="260" t="s">
        <v>1387</v>
      </c>
      <c r="AB972" s="260" t="s">
        <v>1388</v>
      </c>
      <c r="AC972" s="260" t="str">
        <f>CONCATENATE( tblNapomenaBudzetKorisnik[[#This Row],[Vrsta prihoda]], "-", tblNapomenaBudzetKorisnik[[#This Row],[Šifra budžetskog korisnika]])</f>
        <v>723119-0712209</v>
      </c>
    </row>
    <row r="973" spans="25:29" x14ac:dyDescent="0.2">
      <c r="Y973" s="260" t="s">
        <v>1008</v>
      </c>
      <c r="Z973" s="260" t="s">
        <v>2953</v>
      </c>
      <c r="AA973" s="260" t="s">
        <v>1390</v>
      </c>
      <c r="AB973" s="260" t="s">
        <v>1391</v>
      </c>
      <c r="AC973" s="260" t="str">
        <f>CONCATENATE( tblNapomenaBudzetKorisnik[[#This Row],[Vrsta prihoda]], "-", tblNapomenaBudzetKorisnik[[#This Row],[Šifra budžetskog korisnika]])</f>
        <v>723119-0712210</v>
      </c>
    </row>
    <row r="974" spans="25:29" x14ac:dyDescent="0.2">
      <c r="Y974" s="260" t="s">
        <v>1008</v>
      </c>
      <c r="Z974" s="260" t="s">
        <v>2953</v>
      </c>
      <c r="AA974" s="260" t="s">
        <v>1394</v>
      </c>
      <c r="AB974" s="260" t="s">
        <v>1395</v>
      </c>
      <c r="AC974" s="260" t="str">
        <f>CONCATENATE( tblNapomenaBudzetKorisnik[[#This Row],[Vrsta prihoda]], "-", tblNapomenaBudzetKorisnik[[#This Row],[Šifra budžetskog korisnika]])</f>
        <v>723119-0712211</v>
      </c>
    </row>
    <row r="975" spans="25:29" x14ac:dyDescent="0.2">
      <c r="Y975" s="260" t="s">
        <v>1008</v>
      </c>
      <c r="Z975" s="260" t="s">
        <v>2953</v>
      </c>
      <c r="AA975" s="260" t="s">
        <v>1398</v>
      </c>
      <c r="AB975" s="260" t="s">
        <v>1399</v>
      </c>
      <c r="AC975" s="260" t="str">
        <f>CONCATENATE( tblNapomenaBudzetKorisnik[[#This Row],[Vrsta prihoda]], "-", tblNapomenaBudzetKorisnik[[#This Row],[Šifra budžetskog korisnika]])</f>
        <v>723119-0712213</v>
      </c>
    </row>
    <row r="976" spans="25:29" x14ac:dyDescent="0.2">
      <c r="Y976" s="260" t="s">
        <v>1008</v>
      </c>
      <c r="Z976" s="260" t="s">
        <v>2953</v>
      </c>
      <c r="AA976" s="260" t="s">
        <v>1401</v>
      </c>
      <c r="AB976" s="260" t="s">
        <v>1402</v>
      </c>
      <c r="AC976" s="260" t="str">
        <f>CONCATENATE( tblNapomenaBudzetKorisnik[[#This Row],[Vrsta prihoda]], "-", tblNapomenaBudzetKorisnik[[#This Row],[Šifra budžetskog korisnika]])</f>
        <v>723119-0712214</v>
      </c>
    </row>
    <row r="977" spans="25:29" x14ac:dyDescent="0.2">
      <c r="Y977" s="260" t="s">
        <v>1008</v>
      </c>
      <c r="Z977" s="260" t="s">
        <v>2953</v>
      </c>
      <c r="AA977" s="260" t="s">
        <v>1405</v>
      </c>
      <c r="AB977" s="260" t="s">
        <v>1406</v>
      </c>
      <c r="AC977" s="260" t="str">
        <f>CONCATENATE( tblNapomenaBudzetKorisnik[[#This Row],[Vrsta prihoda]], "-", tblNapomenaBudzetKorisnik[[#This Row],[Šifra budžetskog korisnika]])</f>
        <v>723119-0712217</v>
      </c>
    </row>
    <row r="978" spans="25:29" x14ac:dyDescent="0.2">
      <c r="Y978" s="260" t="s">
        <v>1008</v>
      </c>
      <c r="Z978" s="260" t="s">
        <v>2953</v>
      </c>
      <c r="AA978" s="260" t="s">
        <v>1409</v>
      </c>
      <c r="AB978" s="260" t="s">
        <v>1410</v>
      </c>
      <c r="AC978" s="260" t="str">
        <f>CONCATENATE( tblNapomenaBudzetKorisnik[[#This Row],[Vrsta prihoda]], "-", tblNapomenaBudzetKorisnik[[#This Row],[Šifra budžetskog korisnika]])</f>
        <v>723119-0712218</v>
      </c>
    </row>
    <row r="979" spans="25:29" x14ac:dyDescent="0.2">
      <c r="Y979" s="260" t="s">
        <v>1008</v>
      </c>
      <c r="Z979" s="260" t="s">
        <v>2953</v>
      </c>
      <c r="AA979" s="260" t="s">
        <v>1413</v>
      </c>
      <c r="AB979" s="260" t="s">
        <v>1414</v>
      </c>
      <c r="AC979" s="260" t="str">
        <f>CONCATENATE( tblNapomenaBudzetKorisnik[[#This Row],[Vrsta prihoda]], "-", tblNapomenaBudzetKorisnik[[#This Row],[Šifra budžetskog korisnika]])</f>
        <v>723119-0712219</v>
      </c>
    </row>
    <row r="980" spans="25:29" x14ac:dyDescent="0.2">
      <c r="Y980" s="260" t="s">
        <v>1008</v>
      </c>
      <c r="Z980" s="260" t="s">
        <v>2953</v>
      </c>
      <c r="AA980" s="260" t="s">
        <v>1417</v>
      </c>
      <c r="AB980" s="260" t="s">
        <v>1418</v>
      </c>
      <c r="AC980" s="260" t="str">
        <f>CONCATENATE( tblNapomenaBudzetKorisnik[[#This Row],[Vrsta prihoda]], "-", tblNapomenaBudzetKorisnik[[#This Row],[Šifra budžetskog korisnika]])</f>
        <v>723119-0712220</v>
      </c>
    </row>
    <row r="981" spans="25:29" x14ac:dyDescent="0.2">
      <c r="Y981" s="260" t="s">
        <v>1008</v>
      </c>
      <c r="Z981" s="260" t="s">
        <v>2953</v>
      </c>
      <c r="AA981" s="260" t="s">
        <v>1419</v>
      </c>
      <c r="AB981" s="260" t="s">
        <v>1420</v>
      </c>
      <c r="AC981" s="260" t="str">
        <f>CONCATENATE( tblNapomenaBudzetKorisnik[[#This Row],[Vrsta prihoda]], "-", tblNapomenaBudzetKorisnik[[#This Row],[Šifra budžetskog korisnika]])</f>
        <v>723119-0712221</v>
      </c>
    </row>
    <row r="982" spans="25:29" x14ac:dyDescent="0.2">
      <c r="Y982" s="260" t="s">
        <v>1008</v>
      </c>
      <c r="Z982" s="260" t="s">
        <v>2953</v>
      </c>
      <c r="AA982" s="260" t="s">
        <v>1423</v>
      </c>
      <c r="AB982" s="260" t="s">
        <v>1424</v>
      </c>
      <c r="AC982" s="260" t="str">
        <f>CONCATENATE( tblNapomenaBudzetKorisnik[[#This Row],[Vrsta prihoda]], "-", tblNapomenaBudzetKorisnik[[#This Row],[Šifra budžetskog korisnika]])</f>
        <v>723119-0712222</v>
      </c>
    </row>
    <row r="983" spans="25:29" x14ac:dyDescent="0.2">
      <c r="Y983" s="260" t="s">
        <v>1008</v>
      </c>
      <c r="Z983" s="260" t="s">
        <v>2953</v>
      </c>
      <c r="AA983" s="260" t="s">
        <v>1426</v>
      </c>
      <c r="AB983" s="260" t="s">
        <v>1427</v>
      </c>
      <c r="AC983" s="260" t="str">
        <f>CONCATENATE( tblNapomenaBudzetKorisnik[[#This Row],[Vrsta prihoda]], "-", tblNapomenaBudzetKorisnik[[#This Row],[Šifra budžetskog korisnika]])</f>
        <v>723119-0712223</v>
      </c>
    </row>
    <row r="984" spans="25:29" x14ac:dyDescent="0.2">
      <c r="Y984" s="260" t="s">
        <v>1008</v>
      </c>
      <c r="Z984" s="260" t="s">
        <v>2953</v>
      </c>
      <c r="AA984" s="260" t="s">
        <v>1430</v>
      </c>
      <c r="AB984" s="260" t="s">
        <v>1431</v>
      </c>
      <c r="AC984" s="260" t="str">
        <f>CONCATENATE( tblNapomenaBudzetKorisnik[[#This Row],[Vrsta prihoda]], "-", tblNapomenaBudzetKorisnik[[#This Row],[Šifra budžetskog korisnika]])</f>
        <v>723119-0712224</v>
      </c>
    </row>
    <row r="985" spans="25:29" x14ac:dyDescent="0.2">
      <c r="Y985" s="260" t="s">
        <v>1008</v>
      </c>
      <c r="Z985" s="260" t="s">
        <v>2953</v>
      </c>
      <c r="AA985" s="260" t="s">
        <v>1433</v>
      </c>
      <c r="AB985" s="260" t="s">
        <v>1434</v>
      </c>
      <c r="AC985" s="260" t="str">
        <f>CONCATENATE( tblNapomenaBudzetKorisnik[[#This Row],[Vrsta prihoda]], "-", tblNapomenaBudzetKorisnik[[#This Row],[Šifra budžetskog korisnika]])</f>
        <v>723119-0712225</v>
      </c>
    </row>
    <row r="986" spans="25:29" x14ac:dyDescent="0.2">
      <c r="Y986" s="260" t="s">
        <v>1008</v>
      </c>
      <c r="Z986" s="260" t="s">
        <v>2953</v>
      </c>
      <c r="AA986" s="260" t="s">
        <v>1436</v>
      </c>
      <c r="AB986" s="260" t="s">
        <v>1437</v>
      </c>
      <c r="AC986" s="260" t="str">
        <f>CONCATENATE( tblNapomenaBudzetKorisnik[[#This Row],[Vrsta prihoda]], "-", tblNapomenaBudzetKorisnik[[#This Row],[Šifra budžetskog korisnika]])</f>
        <v>723119-0712226</v>
      </c>
    </row>
    <row r="987" spans="25:29" x14ac:dyDescent="0.2">
      <c r="Y987" s="260" t="s">
        <v>1008</v>
      </c>
      <c r="Z987" s="260" t="s">
        <v>2953</v>
      </c>
      <c r="AA987" s="260" t="s">
        <v>1439</v>
      </c>
      <c r="AB987" s="260" t="s">
        <v>1440</v>
      </c>
      <c r="AC987" s="260" t="str">
        <f>CONCATENATE( tblNapomenaBudzetKorisnik[[#This Row],[Vrsta prihoda]], "-", tblNapomenaBudzetKorisnik[[#This Row],[Šifra budžetskog korisnika]])</f>
        <v>723119-0712236</v>
      </c>
    </row>
    <row r="988" spans="25:29" x14ac:dyDescent="0.2">
      <c r="Y988" s="260" t="s">
        <v>1008</v>
      </c>
      <c r="Z988" s="260" t="s">
        <v>2953</v>
      </c>
      <c r="AA988" s="260" t="s">
        <v>1442</v>
      </c>
      <c r="AB988" s="260" t="s">
        <v>1443</v>
      </c>
      <c r="AC988" s="260" t="str">
        <f>CONCATENATE( tblNapomenaBudzetKorisnik[[#This Row],[Vrsta prihoda]], "-", tblNapomenaBudzetKorisnik[[#This Row],[Šifra budžetskog korisnika]])</f>
        <v>723119-0712237</v>
      </c>
    </row>
    <row r="989" spans="25:29" x14ac:dyDescent="0.2">
      <c r="Y989" s="260" t="s">
        <v>1008</v>
      </c>
      <c r="Z989" s="260" t="s">
        <v>2953</v>
      </c>
      <c r="AA989" s="260" t="s">
        <v>1445</v>
      </c>
      <c r="AB989" s="260" t="s">
        <v>1446</v>
      </c>
      <c r="AC989" s="260" t="str">
        <f>CONCATENATE( tblNapomenaBudzetKorisnik[[#This Row],[Vrsta prihoda]], "-", tblNapomenaBudzetKorisnik[[#This Row],[Šifra budžetskog korisnika]])</f>
        <v>723119-0712240</v>
      </c>
    </row>
    <row r="990" spans="25:29" x14ac:dyDescent="0.2">
      <c r="Y990" s="260" t="s">
        <v>1008</v>
      </c>
      <c r="Z990" s="260" t="s">
        <v>2953</v>
      </c>
      <c r="AA990" s="260" t="s">
        <v>1448</v>
      </c>
      <c r="AB990" s="260" t="s">
        <v>1449</v>
      </c>
      <c r="AC990" s="260" t="str">
        <f>CONCATENATE( tblNapomenaBudzetKorisnik[[#This Row],[Vrsta prihoda]], "-", tblNapomenaBudzetKorisnik[[#This Row],[Šifra budžetskog korisnika]])</f>
        <v>723119-0712241</v>
      </c>
    </row>
    <row r="991" spans="25:29" x14ac:dyDescent="0.2">
      <c r="Y991" s="260" t="s">
        <v>1008</v>
      </c>
      <c r="Z991" s="260" t="s">
        <v>2953</v>
      </c>
      <c r="AA991" s="260" t="s">
        <v>1452</v>
      </c>
      <c r="AB991" s="260" t="s">
        <v>1453</v>
      </c>
      <c r="AC991" s="260" t="str">
        <f>CONCATENATE( tblNapomenaBudzetKorisnik[[#This Row],[Vrsta prihoda]], "-", tblNapomenaBudzetKorisnik[[#This Row],[Šifra budžetskog korisnika]])</f>
        <v>723119-0712242</v>
      </c>
    </row>
    <row r="992" spans="25:29" x14ac:dyDescent="0.2">
      <c r="Y992" s="260" t="s">
        <v>1008</v>
      </c>
      <c r="Z992" s="260" t="s">
        <v>2953</v>
      </c>
      <c r="AA992" s="260" t="s">
        <v>1456</v>
      </c>
      <c r="AB992" s="260" t="s">
        <v>1457</v>
      </c>
      <c r="AC992" s="260" t="str">
        <f>CONCATENATE( tblNapomenaBudzetKorisnik[[#This Row],[Vrsta prihoda]], "-", tblNapomenaBudzetKorisnik[[#This Row],[Šifra budžetskog korisnika]])</f>
        <v>723119-0712300</v>
      </c>
    </row>
    <row r="993" spans="25:29" x14ac:dyDescent="0.2">
      <c r="Y993" s="260" t="s">
        <v>1008</v>
      </c>
      <c r="Z993" s="260" t="s">
        <v>2953</v>
      </c>
      <c r="AA993" s="260" t="s">
        <v>1460</v>
      </c>
      <c r="AB993" s="260" t="s">
        <v>1461</v>
      </c>
      <c r="AC993" s="260" t="str">
        <f>CONCATENATE( tblNapomenaBudzetKorisnik[[#This Row],[Vrsta prihoda]], "-", tblNapomenaBudzetKorisnik[[#This Row],[Šifra budžetskog korisnika]])</f>
        <v>723119-0712301</v>
      </c>
    </row>
    <row r="994" spans="25:29" x14ac:dyDescent="0.2">
      <c r="Y994" s="260" t="s">
        <v>1008</v>
      </c>
      <c r="Z994" s="260" t="s">
        <v>2953</v>
      </c>
      <c r="AA994" s="260" t="s">
        <v>1464</v>
      </c>
      <c r="AB994" s="260" t="s">
        <v>1465</v>
      </c>
      <c r="AC994" s="260" t="str">
        <f>CONCATENATE( tblNapomenaBudzetKorisnik[[#This Row],[Vrsta prihoda]], "-", tblNapomenaBudzetKorisnik[[#This Row],[Šifra budžetskog korisnika]])</f>
        <v>723119-0712302</v>
      </c>
    </row>
    <row r="995" spans="25:29" x14ac:dyDescent="0.2">
      <c r="Y995" s="260" t="s">
        <v>1008</v>
      </c>
      <c r="Z995" s="260" t="s">
        <v>2953</v>
      </c>
      <c r="AA995" s="260" t="s">
        <v>1468</v>
      </c>
      <c r="AB995" s="260" t="s">
        <v>1469</v>
      </c>
      <c r="AC995" s="260" t="str">
        <f>CONCATENATE( tblNapomenaBudzetKorisnik[[#This Row],[Vrsta prihoda]], "-", tblNapomenaBudzetKorisnik[[#This Row],[Šifra budžetskog korisnika]])</f>
        <v>723119-0712303</v>
      </c>
    </row>
    <row r="996" spans="25:29" x14ac:dyDescent="0.2">
      <c r="Y996" s="260" t="s">
        <v>1008</v>
      </c>
      <c r="Z996" s="260" t="s">
        <v>2953</v>
      </c>
      <c r="AA996" s="260" t="s">
        <v>1472</v>
      </c>
      <c r="AB996" s="260" t="s">
        <v>1473</v>
      </c>
      <c r="AC996" s="260" t="str">
        <f>CONCATENATE( tblNapomenaBudzetKorisnik[[#This Row],[Vrsta prihoda]], "-", tblNapomenaBudzetKorisnik[[#This Row],[Šifra budžetskog korisnika]])</f>
        <v>723119-0712304</v>
      </c>
    </row>
    <row r="997" spans="25:29" x14ac:dyDescent="0.2">
      <c r="Y997" s="260" t="s">
        <v>1008</v>
      </c>
      <c r="Z997" s="260" t="s">
        <v>2953</v>
      </c>
      <c r="AA997" s="260" t="s">
        <v>1476</v>
      </c>
      <c r="AB997" s="260" t="s">
        <v>1477</v>
      </c>
      <c r="AC997" s="260" t="str">
        <f>CONCATENATE( tblNapomenaBudzetKorisnik[[#This Row],[Vrsta prihoda]], "-", tblNapomenaBudzetKorisnik[[#This Row],[Šifra budžetskog korisnika]])</f>
        <v>723119-0712306</v>
      </c>
    </row>
    <row r="998" spans="25:29" x14ac:dyDescent="0.2">
      <c r="Y998" s="260" t="s">
        <v>1008</v>
      </c>
      <c r="Z998" s="260" t="s">
        <v>2953</v>
      </c>
      <c r="AA998" s="260" t="s">
        <v>1478</v>
      </c>
      <c r="AB998" s="260" t="s">
        <v>1479</v>
      </c>
      <c r="AC998" s="260" t="str">
        <f>CONCATENATE( tblNapomenaBudzetKorisnik[[#This Row],[Vrsta prihoda]], "-", tblNapomenaBudzetKorisnik[[#This Row],[Šifra budžetskog korisnika]])</f>
        <v>723119-0712307</v>
      </c>
    </row>
    <row r="999" spans="25:29" x14ac:dyDescent="0.2">
      <c r="Y999" s="260" t="s">
        <v>1008</v>
      </c>
      <c r="Z999" s="260" t="s">
        <v>2953</v>
      </c>
      <c r="AA999" s="260" t="s">
        <v>1482</v>
      </c>
      <c r="AB999" s="260" t="s">
        <v>1483</v>
      </c>
      <c r="AC999" s="260" t="str">
        <f>CONCATENATE( tblNapomenaBudzetKorisnik[[#This Row],[Vrsta prihoda]], "-", tblNapomenaBudzetKorisnik[[#This Row],[Šifra budžetskog korisnika]])</f>
        <v>723119-0712308</v>
      </c>
    </row>
    <row r="1000" spans="25:29" x14ac:dyDescent="0.2">
      <c r="Y1000" s="260" t="s">
        <v>1008</v>
      </c>
      <c r="Z1000" s="260" t="s">
        <v>2953</v>
      </c>
      <c r="AA1000" s="260" t="s">
        <v>1485</v>
      </c>
      <c r="AB1000" s="260" t="s">
        <v>1486</v>
      </c>
      <c r="AC1000" s="260" t="str">
        <f>CONCATENATE( tblNapomenaBudzetKorisnik[[#This Row],[Vrsta prihoda]], "-", tblNapomenaBudzetKorisnik[[#This Row],[Šifra budžetskog korisnika]])</f>
        <v>723119-0712311</v>
      </c>
    </row>
    <row r="1001" spans="25:29" x14ac:dyDescent="0.2">
      <c r="Y1001" s="260" t="s">
        <v>1008</v>
      </c>
      <c r="Z1001" s="260" t="s">
        <v>2953</v>
      </c>
      <c r="AA1001" s="260" t="s">
        <v>1488</v>
      </c>
      <c r="AB1001" s="260" t="s">
        <v>1489</v>
      </c>
      <c r="AC1001" s="260" t="str">
        <f>CONCATENATE( tblNapomenaBudzetKorisnik[[#This Row],[Vrsta prihoda]], "-", tblNapomenaBudzetKorisnik[[#This Row],[Šifra budžetskog korisnika]])</f>
        <v>723119-0712312</v>
      </c>
    </row>
    <row r="1002" spans="25:29" x14ac:dyDescent="0.2">
      <c r="Y1002" s="260" t="s">
        <v>1008</v>
      </c>
      <c r="Z1002" s="260" t="s">
        <v>2953</v>
      </c>
      <c r="AA1002" s="260" t="s">
        <v>1491</v>
      </c>
      <c r="AB1002" s="260" t="s">
        <v>1414</v>
      </c>
      <c r="AC1002" s="260" t="str">
        <f>CONCATENATE( tblNapomenaBudzetKorisnik[[#This Row],[Vrsta prihoda]], "-", tblNapomenaBudzetKorisnik[[#This Row],[Šifra budžetskog korisnika]])</f>
        <v>723119-0712313</v>
      </c>
    </row>
    <row r="1003" spans="25:29" x14ac:dyDescent="0.2">
      <c r="Y1003" s="260" t="s">
        <v>1008</v>
      </c>
      <c r="Z1003" s="260" t="s">
        <v>2953</v>
      </c>
      <c r="AA1003" s="260" t="s">
        <v>1493</v>
      </c>
      <c r="AB1003" s="260" t="s">
        <v>1494</v>
      </c>
      <c r="AC1003" s="260" t="str">
        <f>CONCATENATE( tblNapomenaBudzetKorisnik[[#This Row],[Vrsta prihoda]], "-", tblNapomenaBudzetKorisnik[[#This Row],[Šifra budžetskog korisnika]])</f>
        <v>723119-0712314</v>
      </c>
    </row>
    <row r="1004" spans="25:29" x14ac:dyDescent="0.2">
      <c r="Y1004" s="260" t="s">
        <v>1008</v>
      </c>
      <c r="Z1004" s="260" t="s">
        <v>2953</v>
      </c>
      <c r="AA1004" s="260" t="s">
        <v>1496</v>
      </c>
      <c r="AB1004" s="260" t="s">
        <v>1497</v>
      </c>
      <c r="AC1004" s="260" t="str">
        <f>CONCATENATE( tblNapomenaBudzetKorisnik[[#This Row],[Vrsta prihoda]], "-", tblNapomenaBudzetKorisnik[[#This Row],[Šifra budžetskog korisnika]])</f>
        <v>723119-0712315</v>
      </c>
    </row>
    <row r="1005" spans="25:29" x14ac:dyDescent="0.2">
      <c r="Y1005" s="260" t="s">
        <v>1008</v>
      </c>
      <c r="Z1005" s="260" t="s">
        <v>2953</v>
      </c>
      <c r="AA1005" s="260" t="s">
        <v>1499</v>
      </c>
      <c r="AB1005" s="260" t="s">
        <v>1500</v>
      </c>
      <c r="AC1005" s="260" t="str">
        <f>CONCATENATE( tblNapomenaBudzetKorisnik[[#This Row],[Vrsta prihoda]], "-", tblNapomenaBudzetKorisnik[[#This Row],[Šifra budžetskog korisnika]])</f>
        <v>723119-0712316</v>
      </c>
    </row>
    <row r="1006" spans="25:29" x14ac:dyDescent="0.2">
      <c r="Y1006" s="260" t="s">
        <v>1008</v>
      </c>
      <c r="Z1006" s="260" t="s">
        <v>2953</v>
      </c>
      <c r="AA1006" s="260" t="s">
        <v>1502</v>
      </c>
      <c r="AB1006" s="260" t="s">
        <v>1503</v>
      </c>
      <c r="AC1006" s="260" t="str">
        <f>CONCATENATE( tblNapomenaBudzetKorisnik[[#This Row],[Vrsta prihoda]], "-", tblNapomenaBudzetKorisnik[[#This Row],[Šifra budžetskog korisnika]])</f>
        <v>723119-0712317</v>
      </c>
    </row>
    <row r="1007" spans="25:29" x14ac:dyDescent="0.2">
      <c r="Y1007" s="260" t="s">
        <v>1008</v>
      </c>
      <c r="Z1007" s="260" t="s">
        <v>2953</v>
      </c>
      <c r="AA1007" s="260" t="s">
        <v>1506</v>
      </c>
      <c r="AB1007" s="260" t="s">
        <v>1507</v>
      </c>
      <c r="AC1007" s="260" t="str">
        <f>CONCATENATE( tblNapomenaBudzetKorisnik[[#This Row],[Vrsta prihoda]], "-", tblNapomenaBudzetKorisnik[[#This Row],[Šifra budžetskog korisnika]])</f>
        <v>723119-0712318</v>
      </c>
    </row>
    <row r="1008" spans="25:29" x14ac:dyDescent="0.2">
      <c r="Y1008" s="260" t="s">
        <v>1008</v>
      </c>
      <c r="Z1008" s="260" t="s">
        <v>2953</v>
      </c>
      <c r="AA1008" s="260" t="s">
        <v>1509</v>
      </c>
      <c r="AB1008" s="260" t="s">
        <v>1510</v>
      </c>
      <c r="AC1008" s="260" t="str">
        <f>CONCATENATE( tblNapomenaBudzetKorisnik[[#This Row],[Vrsta prihoda]], "-", tblNapomenaBudzetKorisnik[[#This Row],[Šifra budžetskog korisnika]])</f>
        <v>723119-0712319</v>
      </c>
    </row>
    <row r="1009" spans="25:29" x14ac:dyDescent="0.2">
      <c r="Y1009" s="260" t="s">
        <v>1008</v>
      </c>
      <c r="Z1009" s="260" t="s">
        <v>2953</v>
      </c>
      <c r="AA1009" s="260" t="s">
        <v>1512</v>
      </c>
      <c r="AB1009" s="260" t="s">
        <v>1513</v>
      </c>
      <c r="AC1009" s="260" t="str">
        <f>CONCATENATE( tblNapomenaBudzetKorisnik[[#This Row],[Vrsta prihoda]], "-", tblNapomenaBudzetKorisnik[[#This Row],[Šifra budžetskog korisnika]])</f>
        <v>723119-0712320</v>
      </c>
    </row>
    <row r="1010" spans="25:29" x14ac:dyDescent="0.2">
      <c r="Y1010" s="260" t="s">
        <v>1008</v>
      </c>
      <c r="Z1010" s="260" t="s">
        <v>2953</v>
      </c>
      <c r="AA1010" s="260" t="s">
        <v>1516</v>
      </c>
      <c r="AB1010" s="260" t="s">
        <v>1517</v>
      </c>
      <c r="AC1010" s="260" t="str">
        <f>CONCATENATE( tblNapomenaBudzetKorisnik[[#This Row],[Vrsta prihoda]], "-", tblNapomenaBudzetKorisnik[[#This Row],[Šifra budžetskog korisnika]])</f>
        <v>723119-0712321</v>
      </c>
    </row>
    <row r="1011" spans="25:29" x14ac:dyDescent="0.2">
      <c r="Y1011" s="260" t="s">
        <v>1008</v>
      </c>
      <c r="Z1011" s="260" t="s">
        <v>2953</v>
      </c>
      <c r="AA1011" s="260" t="s">
        <v>1520</v>
      </c>
      <c r="AB1011" s="260" t="s">
        <v>1521</v>
      </c>
      <c r="AC1011" s="260" t="str">
        <f>CONCATENATE( tblNapomenaBudzetKorisnik[[#This Row],[Vrsta prihoda]], "-", tblNapomenaBudzetKorisnik[[#This Row],[Šifra budžetskog korisnika]])</f>
        <v>723119-0712400</v>
      </c>
    </row>
    <row r="1012" spans="25:29" x14ac:dyDescent="0.2">
      <c r="Y1012" s="260" t="s">
        <v>1008</v>
      </c>
      <c r="Z1012" s="260" t="s">
        <v>2953</v>
      </c>
      <c r="AA1012" s="260" t="s">
        <v>1523</v>
      </c>
      <c r="AB1012" s="260" t="s">
        <v>1524</v>
      </c>
      <c r="AC1012" s="260" t="str">
        <f>CONCATENATE( tblNapomenaBudzetKorisnik[[#This Row],[Vrsta prihoda]], "-", tblNapomenaBudzetKorisnik[[#This Row],[Šifra budžetskog korisnika]])</f>
        <v>723119-0712401</v>
      </c>
    </row>
    <row r="1013" spans="25:29" x14ac:dyDescent="0.2">
      <c r="Y1013" s="260" t="s">
        <v>1008</v>
      </c>
      <c r="Z1013" s="260" t="s">
        <v>2953</v>
      </c>
      <c r="AA1013" s="260" t="s">
        <v>1527</v>
      </c>
      <c r="AB1013" s="260" t="s">
        <v>1528</v>
      </c>
      <c r="AC1013" s="260" t="str">
        <f>CONCATENATE( tblNapomenaBudzetKorisnik[[#This Row],[Vrsta prihoda]], "-", tblNapomenaBudzetKorisnik[[#This Row],[Šifra budžetskog korisnika]])</f>
        <v>723119-0712402</v>
      </c>
    </row>
    <row r="1014" spans="25:29" x14ac:dyDescent="0.2">
      <c r="Y1014" s="260" t="s">
        <v>1008</v>
      </c>
      <c r="Z1014" s="260" t="s">
        <v>2953</v>
      </c>
      <c r="AA1014" s="260" t="s">
        <v>1531</v>
      </c>
      <c r="AB1014" s="260" t="s">
        <v>1532</v>
      </c>
      <c r="AC1014" s="260" t="str">
        <f>CONCATENATE( tblNapomenaBudzetKorisnik[[#This Row],[Vrsta prihoda]], "-", tblNapomenaBudzetKorisnik[[#This Row],[Šifra budžetskog korisnika]])</f>
        <v>723119-0712403</v>
      </c>
    </row>
    <row r="1015" spans="25:29" x14ac:dyDescent="0.2">
      <c r="Y1015" s="260" t="s">
        <v>1008</v>
      </c>
      <c r="Z1015" s="260" t="s">
        <v>2953</v>
      </c>
      <c r="AA1015" s="260" t="s">
        <v>1535</v>
      </c>
      <c r="AB1015" s="260" t="s">
        <v>1536</v>
      </c>
      <c r="AC1015" s="260" t="str">
        <f>CONCATENATE( tblNapomenaBudzetKorisnik[[#This Row],[Vrsta prihoda]], "-", tblNapomenaBudzetKorisnik[[#This Row],[Šifra budžetskog korisnika]])</f>
        <v>723119-0712404</v>
      </c>
    </row>
    <row r="1016" spans="25:29" x14ac:dyDescent="0.2">
      <c r="Y1016" s="260" t="s">
        <v>1008</v>
      </c>
      <c r="Z1016" s="260" t="s">
        <v>2953</v>
      </c>
      <c r="AA1016" s="260" t="s">
        <v>1539</v>
      </c>
      <c r="AB1016" s="260" t="s">
        <v>1540</v>
      </c>
      <c r="AC1016" s="260" t="str">
        <f>CONCATENATE( tblNapomenaBudzetKorisnik[[#This Row],[Vrsta prihoda]], "-", tblNapomenaBudzetKorisnik[[#This Row],[Šifra budžetskog korisnika]])</f>
        <v>723119-0712405</v>
      </c>
    </row>
    <row r="1017" spans="25:29" x14ac:dyDescent="0.2">
      <c r="Y1017" s="260" t="s">
        <v>1008</v>
      </c>
      <c r="Z1017" s="260" t="s">
        <v>2953</v>
      </c>
      <c r="AA1017" s="260" t="s">
        <v>1543</v>
      </c>
      <c r="AB1017" s="260" t="s">
        <v>1544</v>
      </c>
      <c r="AC1017" s="260" t="str">
        <f>CONCATENATE( tblNapomenaBudzetKorisnik[[#This Row],[Vrsta prihoda]], "-", tblNapomenaBudzetKorisnik[[#This Row],[Šifra budžetskog korisnika]])</f>
        <v>723119-0712406</v>
      </c>
    </row>
    <row r="1018" spans="25:29" x14ac:dyDescent="0.2">
      <c r="Y1018" s="260" t="s">
        <v>1008</v>
      </c>
      <c r="Z1018" s="260" t="s">
        <v>2953</v>
      </c>
      <c r="AA1018" s="260" t="s">
        <v>1547</v>
      </c>
      <c r="AB1018" s="260" t="s">
        <v>1483</v>
      </c>
      <c r="AC1018" s="260" t="str">
        <f>CONCATENATE( tblNapomenaBudzetKorisnik[[#This Row],[Vrsta prihoda]], "-", tblNapomenaBudzetKorisnik[[#This Row],[Šifra budžetskog korisnika]])</f>
        <v>723119-0712407</v>
      </c>
    </row>
    <row r="1019" spans="25:29" x14ac:dyDescent="0.2">
      <c r="Y1019" s="260" t="s">
        <v>1008</v>
      </c>
      <c r="Z1019" s="260" t="s">
        <v>2953</v>
      </c>
      <c r="AA1019" s="260" t="s">
        <v>1550</v>
      </c>
      <c r="AB1019" s="260" t="s">
        <v>1486</v>
      </c>
      <c r="AC1019" s="260" t="str">
        <f>CONCATENATE( tblNapomenaBudzetKorisnik[[#This Row],[Vrsta prihoda]], "-", tblNapomenaBudzetKorisnik[[#This Row],[Šifra budžetskog korisnika]])</f>
        <v>723119-0712410</v>
      </c>
    </row>
    <row r="1020" spans="25:29" x14ac:dyDescent="0.2">
      <c r="Y1020" s="260" t="s">
        <v>1008</v>
      </c>
      <c r="Z1020" s="260" t="s">
        <v>2953</v>
      </c>
      <c r="AA1020" s="260" t="s">
        <v>1553</v>
      </c>
      <c r="AB1020" s="260" t="s">
        <v>1554</v>
      </c>
      <c r="AC1020" s="260" t="str">
        <f>CONCATENATE( tblNapomenaBudzetKorisnik[[#This Row],[Vrsta prihoda]], "-", tblNapomenaBudzetKorisnik[[#This Row],[Šifra budžetskog korisnika]])</f>
        <v>723119-0712411</v>
      </c>
    </row>
    <row r="1021" spans="25:29" x14ac:dyDescent="0.2">
      <c r="Y1021" s="260" t="s">
        <v>1008</v>
      </c>
      <c r="Z1021" s="260" t="s">
        <v>2953</v>
      </c>
      <c r="AA1021" s="260" t="s">
        <v>1557</v>
      </c>
      <c r="AB1021" s="260" t="s">
        <v>1558</v>
      </c>
      <c r="AC1021" s="260" t="str">
        <f>CONCATENATE( tblNapomenaBudzetKorisnik[[#This Row],[Vrsta prihoda]], "-", tblNapomenaBudzetKorisnik[[#This Row],[Šifra budžetskog korisnika]])</f>
        <v>723119-0712412</v>
      </c>
    </row>
    <row r="1022" spans="25:29" x14ac:dyDescent="0.2">
      <c r="Y1022" s="260" t="s">
        <v>1008</v>
      </c>
      <c r="Z1022" s="260" t="s">
        <v>2953</v>
      </c>
      <c r="AA1022" s="260" t="s">
        <v>1561</v>
      </c>
      <c r="AB1022" s="260" t="s">
        <v>1562</v>
      </c>
      <c r="AC1022" s="260" t="str">
        <f>CONCATENATE( tblNapomenaBudzetKorisnik[[#This Row],[Vrsta prihoda]], "-", tblNapomenaBudzetKorisnik[[#This Row],[Šifra budžetskog korisnika]])</f>
        <v>723119-0712413</v>
      </c>
    </row>
    <row r="1023" spans="25:29" x14ac:dyDescent="0.2">
      <c r="Y1023" s="260" t="s">
        <v>1008</v>
      </c>
      <c r="Z1023" s="260" t="s">
        <v>2953</v>
      </c>
      <c r="AA1023" s="260" t="s">
        <v>1565</v>
      </c>
      <c r="AB1023" s="260" t="s">
        <v>1566</v>
      </c>
      <c r="AC1023" s="260" t="str">
        <f>CONCATENATE( tblNapomenaBudzetKorisnik[[#This Row],[Vrsta prihoda]], "-", tblNapomenaBudzetKorisnik[[#This Row],[Šifra budžetskog korisnika]])</f>
        <v>723119-0712414</v>
      </c>
    </row>
    <row r="1024" spans="25:29" x14ac:dyDescent="0.2">
      <c r="Y1024" s="260" t="s">
        <v>1008</v>
      </c>
      <c r="Z1024" s="260" t="s">
        <v>2953</v>
      </c>
      <c r="AA1024" s="260" t="s">
        <v>1569</v>
      </c>
      <c r="AB1024" s="260" t="s">
        <v>1570</v>
      </c>
      <c r="AC1024" s="260" t="str">
        <f>CONCATENATE( tblNapomenaBudzetKorisnik[[#This Row],[Vrsta prihoda]], "-", tblNapomenaBudzetKorisnik[[#This Row],[Šifra budžetskog korisnika]])</f>
        <v>723119-0712415</v>
      </c>
    </row>
    <row r="1025" spans="25:29" x14ac:dyDescent="0.2">
      <c r="Y1025" s="260" t="s">
        <v>1008</v>
      </c>
      <c r="Z1025" s="260" t="s">
        <v>2953</v>
      </c>
      <c r="AA1025" s="260" t="s">
        <v>1571</v>
      </c>
      <c r="AB1025" s="260" t="s">
        <v>1572</v>
      </c>
      <c r="AC1025" s="260" t="str">
        <f>CONCATENATE( tblNapomenaBudzetKorisnik[[#This Row],[Vrsta prihoda]], "-", tblNapomenaBudzetKorisnik[[#This Row],[Šifra budžetskog korisnika]])</f>
        <v>723119-0712416</v>
      </c>
    </row>
    <row r="1026" spans="25:29" x14ac:dyDescent="0.2">
      <c r="Y1026" s="260" t="s">
        <v>1008</v>
      </c>
      <c r="Z1026" s="260" t="s">
        <v>2953</v>
      </c>
      <c r="AA1026" s="260" t="s">
        <v>1575</v>
      </c>
      <c r="AB1026" s="260" t="s">
        <v>1576</v>
      </c>
      <c r="AC1026" s="260" t="str">
        <f>CONCATENATE( tblNapomenaBudzetKorisnik[[#This Row],[Vrsta prihoda]], "-", tblNapomenaBudzetKorisnik[[#This Row],[Šifra budžetskog korisnika]])</f>
        <v>723119-0712417</v>
      </c>
    </row>
    <row r="1027" spans="25:29" x14ac:dyDescent="0.2">
      <c r="Y1027" s="260" t="s">
        <v>1008</v>
      </c>
      <c r="Z1027" s="260" t="s">
        <v>2953</v>
      </c>
      <c r="AA1027" s="260" t="s">
        <v>1578</v>
      </c>
      <c r="AB1027" s="260" t="s">
        <v>1579</v>
      </c>
      <c r="AC1027" s="260" t="str">
        <f>CONCATENATE( tblNapomenaBudzetKorisnik[[#This Row],[Vrsta prihoda]], "-", tblNapomenaBudzetKorisnik[[#This Row],[Šifra budžetskog korisnika]])</f>
        <v>723119-0712418</v>
      </c>
    </row>
    <row r="1028" spans="25:29" x14ac:dyDescent="0.2">
      <c r="Y1028" s="260" t="s">
        <v>1008</v>
      </c>
      <c r="Z1028" s="260" t="s">
        <v>2953</v>
      </c>
      <c r="AA1028" s="260" t="s">
        <v>1581</v>
      </c>
      <c r="AB1028" s="260" t="s">
        <v>1582</v>
      </c>
      <c r="AC1028" s="260" t="str">
        <f>CONCATENATE( tblNapomenaBudzetKorisnik[[#This Row],[Vrsta prihoda]], "-", tblNapomenaBudzetKorisnik[[#This Row],[Šifra budžetskog korisnika]])</f>
        <v>723119-0712419</v>
      </c>
    </row>
    <row r="1029" spans="25:29" x14ac:dyDescent="0.2">
      <c r="Y1029" s="260" t="s">
        <v>1008</v>
      </c>
      <c r="Z1029" s="260" t="s">
        <v>2953</v>
      </c>
      <c r="AA1029" s="260" t="s">
        <v>1584</v>
      </c>
      <c r="AB1029" s="260" t="s">
        <v>1585</v>
      </c>
      <c r="AC1029" s="260" t="str">
        <f>CONCATENATE( tblNapomenaBudzetKorisnik[[#This Row],[Vrsta prihoda]], "-", tblNapomenaBudzetKorisnik[[#This Row],[Šifra budžetskog korisnika]])</f>
        <v>723119-0712420</v>
      </c>
    </row>
    <row r="1030" spans="25:29" x14ac:dyDescent="0.2">
      <c r="Y1030" s="260" t="s">
        <v>1008</v>
      </c>
      <c r="Z1030" s="260" t="s">
        <v>2953</v>
      </c>
      <c r="AA1030" s="260" t="s">
        <v>1587</v>
      </c>
      <c r="AB1030" s="260" t="s">
        <v>1588</v>
      </c>
      <c r="AC1030" s="260" t="str">
        <f>CONCATENATE( tblNapomenaBudzetKorisnik[[#This Row],[Vrsta prihoda]], "-", tblNapomenaBudzetKorisnik[[#This Row],[Šifra budžetskog korisnika]])</f>
        <v>723119-0712500</v>
      </c>
    </row>
    <row r="1031" spans="25:29" x14ac:dyDescent="0.2">
      <c r="Y1031" s="260" t="s">
        <v>1008</v>
      </c>
      <c r="Z1031" s="260" t="s">
        <v>2953</v>
      </c>
      <c r="AA1031" s="260" t="s">
        <v>1590</v>
      </c>
      <c r="AB1031" s="260" t="s">
        <v>1591</v>
      </c>
      <c r="AC1031" s="260" t="str">
        <f>CONCATENATE( tblNapomenaBudzetKorisnik[[#This Row],[Vrsta prihoda]], "-", tblNapomenaBudzetKorisnik[[#This Row],[Šifra budžetskog korisnika]])</f>
        <v>723119-0712501</v>
      </c>
    </row>
    <row r="1032" spans="25:29" x14ac:dyDescent="0.2">
      <c r="Y1032" s="260" t="s">
        <v>1008</v>
      </c>
      <c r="Z1032" s="260" t="s">
        <v>2953</v>
      </c>
      <c r="AA1032" s="260" t="s">
        <v>1594</v>
      </c>
      <c r="AB1032" s="260" t="s">
        <v>1595</v>
      </c>
      <c r="AC1032" s="260" t="str">
        <f>CONCATENATE( tblNapomenaBudzetKorisnik[[#This Row],[Vrsta prihoda]], "-", tblNapomenaBudzetKorisnik[[#This Row],[Šifra budžetskog korisnika]])</f>
        <v>723119-0712502</v>
      </c>
    </row>
    <row r="1033" spans="25:29" x14ac:dyDescent="0.2">
      <c r="Y1033" s="260" t="s">
        <v>1008</v>
      </c>
      <c r="Z1033" s="260" t="s">
        <v>2953</v>
      </c>
      <c r="AA1033" s="260" t="s">
        <v>1598</v>
      </c>
      <c r="AB1033" s="260" t="s">
        <v>1599</v>
      </c>
      <c r="AC1033" s="260" t="str">
        <f>CONCATENATE( tblNapomenaBudzetKorisnik[[#This Row],[Vrsta prihoda]], "-", tblNapomenaBudzetKorisnik[[#This Row],[Šifra budžetskog korisnika]])</f>
        <v>723119-0712503</v>
      </c>
    </row>
    <row r="1034" spans="25:29" x14ac:dyDescent="0.2">
      <c r="Y1034" s="260" t="s">
        <v>1008</v>
      </c>
      <c r="Z1034" s="260" t="s">
        <v>2953</v>
      </c>
      <c r="AA1034" s="260" t="s">
        <v>1602</v>
      </c>
      <c r="AB1034" s="260" t="s">
        <v>1603</v>
      </c>
      <c r="AC1034" s="260" t="str">
        <f>CONCATENATE( tblNapomenaBudzetKorisnik[[#This Row],[Vrsta prihoda]], "-", tblNapomenaBudzetKorisnik[[#This Row],[Šifra budžetskog korisnika]])</f>
        <v>723119-0712504</v>
      </c>
    </row>
    <row r="1035" spans="25:29" x14ac:dyDescent="0.2">
      <c r="Y1035" s="260" t="s">
        <v>1008</v>
      </c>
      <c r="Z1035" s="260" t="s">
        <v>2953</v>
      </c>
      <c r="AA1035" s="260" t="s">
        <v>1606</v>
      </c>
      <c r="AB1035" s="260" t="s">
        <v>1607</v>
      </c>
      <c r="AC1035" s="260" t="str">
        <f>CONCATENATE( tblNapomenaBudzetKorisnik[[#This Row],[Vrsta prihoda]], "-", tblNapomenaBudzetKorisnik[[#This Row],[Šifra budžetskog korisnika]])</f>
        <v>723119-0712505</v>
      </c>
    </row>
    <row r="1036" spans="25:29" x14ac:dyDescent="0.2">
      <c r="Y1036" s="260" t="s">
        <v>1008</v>
      </c>
      <c r="Z1036" s="260" t="s">
        <v>2953</v>
      </c>
      <c r="AA1036" s="260" t="s">
        <v>1610</v>
      </c>
      <c r="AB1036" s="260" t="s">
        <v>1611</v>
      </c>
      <c r="AC1036" s="260" t="str">
        <f>CONCATENATE( tblNapomenaBudzetKorisnik[[#This Row],[Vrsta prihoda]], "-", tblNapomenaBudzetKorisnik[[#This Row],[Šifra budžetskog korisnika]])</f>
        <v>723119-0712506</v>
      </c>
    </row>
    <row r="1037" spans="25:29" x14ac:dyDescent="0.2">
      <c r="Y1037" s="260" t="s">
        <v>1008</v>
      </c>
      <c r="Z1037" s="260" t="s">
        <v>2953</v>
      </c>
      <c r="AA1037" s="260" t="s">
        <v>1614</v>
      </c>
      <c r="AB1037" s="260" t="s">
        <v>1615</v>
      </c>
      <c r="AC1037" s="260" t="str">
        <f>CONCATENATE( tblNapomenaBudzetKorisnik[[#This Row],[Vrsta prihoda]], "-", tblNapomenaBudzetKorisnik[[#This Row],[Šifra budžetskog korisnika]])</f>
        <v>723119-0712507</v>
      </c>
    </row>
    <row r="1038" spans="25:29" x14ac:dyDescent="0.2">
      <c r="Y1038" s="260" t="s">
        <v>1008</v>
      </c>
      <c r="Z1038" s="260" t="s">
        <v>2953</v>
      </c>
      <c r="AA1038" s="260" t="s">
        <v>1618</v>
      </c>
      <c r="AB1038" s="260" t="s">
        <v>1619</v>
      </c>
      <c r="AC1038" s="260" t="str">
        <f>CONCATENATE( tblNapomenaBudzetKorisnik[[#This Row],[Vrsta prihoda]], "-", tblNapomenaBudzetKorisnik[[#This Row],[Šifra budžetskog korisnika]])</f>
        <v>723119-0712508</v>
      </c>
    </row>
    <row r="1039" spans="25:29" x14ac:dyDescent="0.2">
      <c r="Y1039" s="260" t="s">
        <v>1008</v>
      </c>
      <c r="Z1039" s="260" t="s">
        <v>2953</v>
      </c>
      <c r="AA1039" s="260" t="s">
        <v>1622</v>
      </c>
      <c r="AB1039" s="260" t="s">
        <v>1483</v>
      </c>
      <c r="AC1039" s="260" t="str">
        <f>CONCATENATE( tblNapomenaBudzetKorisnik[[#This Row],[Vrsta prihoda]], "-", tblNapomenaBudzetKorisnik[[#This Row],[Šifra budžetskog korisnika]])</f>
        <v>723119-0712509</v>
      </c>
    </row>
    <row r="1040" spans="25:29" x14ac:dyDescent="0.2">
      <c r="Y1040" s="260" t="s">
        <v>1008</v>
      </c>
      <c r="Z1040" s="260" t="s">
        <v>2953</v>
      </c>
      <c r="AA1040" s="260" t="s">
        <v>1623</v>
      </c>
      <c r="AB1040" s="260" t="s">
        <v>1486</v>
      </c>
      <c r="AC1040" s="260" t="str">
        <f>CONCATENATE( tblNapomenaBudzetKorisnik[[#This Row],[Vrsta prihoda]], "-", tblNapomenaBudzetKorisnik[[#This Row],[Šifra budžetskog korisnika]])</f>
        <v>723119-0712512</v>
      </c>
    </row>
    <row r="1041" spans="25:29" x14ac:dyDescent="0.2">
      <c r="Y1041" s="260" t="s">
        <v>1008</v>
      </c>
      <c r="Z1041" s="260" t="s">
        <v>2953</v>
      </c>
      <c r="AA1041" s="260" t="s">
        <v>1627</v>
      </c>
      <c r="AB1041" s="260" t="s">
        <v>1489</v>
      </c>
      <c r="AC1041" s="260" t="str">
        <f>CONCATENATE( tblNapomenaBudzetKorisnik[[#This Row],[Vrsta prihoda]], "-", tblNapomenaBudzetKorisnik[[#This Row],[Šifra budžetskog korisnika]])</f>
        <v>723119-0712513</v>
      </c>
    </row>
    <row r="1042" spans="25:29" x14ac:dyDescent="0.2">
      <c r="Y1042" s="260" t="s">
        <v>1008</v>
      </c>
      <c r="Z1042" s="260" t="s">
        <v>2953</v>
      </c>
      <c r="AA1042" s="260" t="s">
        <v>1630</v>
      </c>
      <c r="AB1042" s="260" t="s">
        <v>1631</v>
      </c>
      <c r="AC1042" s="260" t="str">
        <f>CONCATENATE( tblNapomenaBudzetKorisnik[[#This Row],[Vrsta prihoda]], "-", tblNapomenaBudzetKorisnik[[#This Row],[Šifra budžetskog korisnika]])</f>
        <v>723119-0712514</v>
      </c>
    </row>
    <row r="1043" spans="25:29" x14ac:dyDescent="0.2">
      <c r="Y1043" s="260" t="s">
        <v>1008</v>
      </c>
      <c r="Z1043" s="260" t="s">
        <v>2953</v>
      </c>
      <c r="AA1043" s="260" t="s">
        <v>1633</v>
      </c>
      <c r="AB1043" s="260" t="s">
        <v>1634</v>
      </c>
      <c r="AC1043" s="260" t="str">
        <f>CONCATENATE( tblNapomenaBudzetKorisnik[[#This Row],[Vrsta prihoda]], "-", tblNapomenaBudzetKorisnik[[#This Row],[Šifra budžetskog korisnika]])</f>
        <v>723119-0712515</v>
      </c>
    </row>
    <row r="1044" spans="25:29" x14ac:dyDescent="0.2">
      <c r="Y1044" s="260" t="s">
        <v>1008</v>
      </c>
      <c r="Z1044" s="260" t="s">
        <v>2953</v>
      </c>
      <c r="AA1044" s="260" t="s">
        <v>1636</v>
      </c>
      <c r="AB1044" s="260" t="s">
        <v>1637</v>
      </c>
      <c r="AC1044" s="260" t="str">
        <f>CONCATENATE( tblNapomenaBudzetKorisnik[[#This Row],[Vrsta prihoda]], "-", tblNapomenaBudzetKorisnik[[#This Row],[Šifra budžetskog korisnika]])</f>
        <v>723119-0712516</v>
      </c>
    </row>
    <row r="1045" spans="25:29" x14ac:dyDescent="0.2">
      <c r="Y1045" s="260" t="s">
        <v>1008</v>
      </c>
      <c r="Z1045" s="260" t="s">
        <v>2953</v>
      </c>
      <c r="AA1045" s="260" t="s">
        <v>1639</v>
      </c>
      <c r="AB1045" s="260" t="s">
        <v>1640</v>
      </c>
      <c r="AC1045" s="260" t="str">
        <f>CONCATENATE( tblNapomenaBudzetKorisnik[[#This Row],[Vrsta prihoda]], "-", tblNapomenaBudzetKorisnik[[#This Row],[Šifra budžetskog korisnika]])</f>
        <v>723119-0712517</v>
      </c>
    </row>
    <row r="1046" spans="25:29" x14ac:dyDescent="0.2">
      <c r="Y1046" s="260" t="s">
        <v>1008</v>
      </c>
      <c r="Z1046" s="260" t="s">
        <v>2953</v>
      </c>
      <c r="AA1046" s="260" t="s">
        <v>1642</v>
      </c>
      <c r="AB1046" s="260" t="s">
        <v>1643</v>
      </c>
      <c r="AC1046" s="260" t="str">
        <f>CONCATENATE( tblNapomenaBudzetKorisnik[[#This Row],[Vrsta prihoda]], "-", tblNapomenaBudzetKorisnik[[#This Row],[Šifra budžetskog korisnika]])</f>
        <v>723119-0712518</v>
      </c>
    </row>
    <row r="1047" spans="25:29" x14ac:dyDescent="0.2">
      <c r="Y1047" s="260" t="s">
        <v>1008</v>
      </c>
      <c r="Z1047" s="260" t="s">
        <v>2953</v>
      </c>
      <c r="AA1047" s="260" t="s">
        <v>1646</v>
      </c>
      <c r="AB1047" s="260" t="s">
        <v>1647</v>
      </c>
      <c r="AC1047" s="260" t="str">
        <f>CONCATENATE( tblNapomenaBudzetKorisnik[[#This Row],[Vrsta prihoda]], "-", tblNapomenaBudzetKorisnik[[#This Row],[Šifra budžetskog korisnika]])</f>
        <v>723119-0712519</v>
      </c>
    </row>
    <row r="1048" spans="25:29" x14ac:dyDescent="0.2">
      <c r="Y1048" s="260" t="s">
        <v>1008</v>
      </c>
      <c r="Z1048" s="260" t="s">
        <v>2953</v>
      </c>
      <c r="AA1048" s="260" t="s">
        <v>1650</v>
      </c>
      <c r="AB1048" s="260" t="s">
        <v>1651</v>
      </c>
      <c r="AC1048" s="260" t="str">
        <f>CONCATENATE( tblNapomenaBudzetKorisnik[[#This Row],[Vrsta prihoda]], "-", tblNapomenaBudzetKorisnik[[#This Row],[Šifra budžetskog korisnika]])</f>
        <v>723119-0712520</v>
      </c>
    </row>
    <row r="1049" spans="25:29" x14ac:dyDescent="0.2">
      <c r="Y1049" s="260" t="s">
        <v>1008</v>
      </c>
      <c r="Z1049" s="260" t="s">
        <v>2953</v>
      </c>
      <c r="AA1049" s="260" t="s">
        <v>1654</v>
      </c>
      <c r="AB1049" s="260" t="s">
        <v>1655</v>
      </c>
      <c r="AC1049" s="260" t="str">
        <f>CONCATENATE( tblNapomenaBudzetKorisnik[[#This Row],[Vrsta prihoda]], "-", tblNapomenaBudzetKorisnik[[#This Row],[Šifra budžetskog korisnika]])</f>
        <v>723119-0712521</v>
      </c>
    </row>
    <row r="1050" spans="25:29" x14ac:dyDescent="0.2">
      <c r="Y1050" s="260" t="s">
        <v>1008</v>
      </c>
      <c r="Z1050" s="260" t="s">
        <v>2953</v>
      </c>
      <c r="AA1050" s="260" t="s">
        <v>1657</v>
      </c>
      <c r="AB1050" s="260" t="s">
        <v>1658</v>
      </c>
      <c r="AC1050" s="260" t="str">
        <f>CONCATENATE( tblNapomenaBudzetKorisnik[[#This Row],[Vrsta prihoda]], "-", tblNapomenaBudzetKorisnik[[#This Row],[Šifra budžetskog korisnika]])</f>
        <v>723119-0712522</v>
      </c>
    </row>
    <row r="1051" spans="25:29" x14ac:dyDescent="0.2">
      <c r="Y1051" s="260" t="s">
        <v>1008</v>
      </c>
      <c r="Z1051" s="260" t="s">
        <v>2953</v>
      </c>
      <c r="AA1051" s="260" t="s">
        <v>1660</v>
      </c>
      <c r="AB1051" s="260" t="s">
        <v>1661</v>
      </c>
      <c r="AC1051" s="260" t="str">
        <f>CONCATENATE( tblNapomenaBudzetKorisnik[[#This Row],[Vrsta prihoda]], "-", tblNapomenaBudzetKorisnik[[#This Row],[Šifra budžetskog korisnika]])</f>
        <v>723119-0712523</v>
      </c>
    </row>
    <row r="1052" spans="25:29" x14ac:dyDescent="0.2">
      <c r="Y1052" s="260" t="s">
        <v>1008</v>
      </c>
      <c r="Z1052" s="260" t="s">
        <v>2953</v>
      </c>
      <c r="AA1052" s="260" t="s">
        <v>1664</v>
      </c>
      <c r="AB1052" s="260" t="s">
        <v>1665</v>
      </c>
      <c r="AC1052" s="260" t="str">
        <f>CONCATENATE( tblNapomenaBudzetKorisnik[[#This Row],[Vrsta prihoda]], "-", tblNapomenaBudzetKorisnik[[#This Row],[Šifra budžetskog korisnika]])</f>
        <v>723119-0712524</v>
      </c>
    </row>
    <row r="1053" spans="25:29" x14ac:dyDescent="0.2">
      <c r="Y1053" s="260" t="s">
        <v>1008</v>
      </c>
      <c r="Z1053" s="260" t="s">
        <v>2953</v>
      </c>
      <c r="AA1053" s="260" t="s">
        <v>1668</v>
      </c>
      <c r="AB1053" s="260" t="s">
        <v>1669</v>
      </c>
      <c r="AC1053" s="260" t="str">
        <f>CONCATENATE( tblNapomenaBudzetKorisnik[[#This Row],[Vrsta prihoda]], "-", tblNapomenaBudzetKorisnik[[#This Row],[Šifra budžetskog korisnika]])</f>
        <v>723119-0712525</v>
      </c>
    </row>
    <row r="1054" spans="25:29" x14ac:dyDescent="0.2">
      <c r="Y1054" s="260" t="s">
        <v>1008</v>
      </c>
      <c r="Z1054" s="260" t="s">
        <v>2953</v>
      </c>
      <c r="AA1054" s="260" t="s">
        <v>1670</v>
      </c>
      <c r="AB1054" s="260" t="s">
        <v>1671</v>
      </c>
      <c r="AC1054" s="260" t="str">
        <f>CONCATENATE( tblNapomenaBudzetKorisnik[[#This Row],[Vrsta prihoda]], "-", tblNapomenaBudzetKorisnik[[#This Row],[Šifra budžetskog korisnika]])</f>
        <v>723119-0712600</v>
      </c>
    </row>
    <row r="1055" spans="25:29" x14ac:dyDescent="0.2">
      <c r="Y1055" s="260" t="s">
        <v>1008</v>
      </c>
      <c r="Z1055" s="260" t="s">
        <v>2953</v>
      </c>
      <c r="AA1055" s="260" t="s">
        <v>1674</v>
      </c>
      <c r="AB1055" s="260" t="s">
        <v>1675</v>
      </c>
      <c r="AC1055" s="260" t="str">
        <f>CONCATENATE( tblNapomenaBudzetKorisnik[[#This Row],[Vrsta prihoda]], "-", tblNapomenaBudzetKorisnik[[#This Row],[Šifra budžetskog korisnika]])</f>
        <v>723119-0712601</v>
      </c>
    </row>
    <row r="1056" spans="25:29" x14ac:dyDescent="0.2">
      <c r="Y1056" s="260" t="s">
        <v>1008</v>
      </c>
      <c r="Z1056" s="260" t="s">
        <v>2953</v>
      </c>
      <c r="AA1056" s="260" t="s">
        <v>1677</v>
      </c>
      <c r="AB1056" s="260" t="s">
        <v>1678</v>
      </c>
      <c r="AC1056" s="260" t="str">
        <f>CONCATENATE( tblNapomenaBudzetKorisnik[[#This Row],[Vrsta prihoda]], "-", tblNapomenaBudzetKorisnik[[#This Row],[Šifra budžetskog korisnika]])</f>
        <v>723119-0712602</v>
      </c>
    </row>
    <row r="1057" spans="25:29" x14ac:dyDescent="0.2">
      <c r="Y1057" s="260" t="s">
        <v>1008</v>
      </c>
      <c r="Z1057" s="260" t="s">
        <v>2953</v>
      </c>
      <c r="AA1057" s="260" t="s">
        <v>1681</v>
      </c>
      <c r="AB1057" s="260" t="s">
        <v>1682</v>
      </c>
      <c r="AC1057" s="260" t="str">
        <f>CONCATENATE( tblNapomenaBudzetKorisnik[[#This Row],[Vrsta prihoda]], "-", tblNapomenaBudzetKorisnik[[#This Row],[Šifra budžetskog korisnika]])</f>
        <v>723119-0712603</v>
      </c>
    </row>
    <row r="1058" spans="25:29" x14ac:dyDescent="0.2">
      <c r="Y1058" s="260" t="s">
        <v>1008</v>
      </c>
      <c r="Z1058" s="260" t="s">
        <v>2953</v>
      </c>
      <c r="AA1058" s="260" t="s">
        <v>1685</v>
      </c>
      <c r="AB1058" s="260" t="s">
        <v>1686</v>
      </c>
      <c r="AC1058" s="260" t="str">
        <f>CONCATENATE( tblNapomenaBudzetKorisnik[[#This Row],[Vrsta prihoda]], "-", tblNapomenaBudzetKorisnik[[#This Row],[Šifra budžetskog korisnika]])</f>
        <v>723119-0712604</v>
      </c>
    </row>
    <row r="1059" spans="25:29" x14ac:dyDescent="0.2">
      <c r="Y1059" s="260" t="s">
        <v>1008</v>
      </c>
      <c r="Z1059" s="260" t="s">
        <v>2953</v>
      </c>
      <c r="AA1059" s="260" t="s">
        <v>1688</v>
      </c>
      <c r="AB1059" s="260" t="s">
        <v>1483</v>
      </c>
      <c r="AC1059" s="260" t="str">
        <f>CONCATENATE( tblNapomenaBudzetKorisnik[[#This Row],[Vrsta prihoda]], "-", tblNapomenaBudzetKorisnik[[#This Row],[Šifra budžetskog korisnika]])</f>
        <v>723119-0712605</v>
      </c>
    </row>
    <row r="1060" spans="25:29" x14ac:dyDescent="0.2">
      <c r="Y1060" s="260" t="s">
        <v>1008</v>
      </c>
      <c r="Z1060" s="260" t="s">
        <v>2953</v>
      </c>
      <c r="AA1060" s="260" t="s">
        <v>1690</v>
      </c>
      <c r="AB1060" s="260" t="s">
        <v>1486</v>
      </c>
      <c r="AC1060" s="260" t="str">
        <f>CONCATENATE( tblNapomenaBudzetKorisnik[[#This Row],[Vrsta prihoda]], "-", tblNapomenaBudzetKorisnik[[#This Row],[Šifra budžetskog korisnika]])</f>
        <v>723119-0712608</v>
      </c>
    </row>
    <row r="1061" spans="25:29" x14ac:dyDescent="0.2">
      <c r="Y1061" s="260" t="s">
        <v>1008</v>
      </c>
      <c r="Z1061" s="260" t="s">
        <v>2953</v>
      </c>
      <c r="AA1061" s="260" t="s">
        <v>1693</v>
      </c>
      <c r="AB1061" s="260" t="s">
        <v>1489</v>
      </c>
      <c r="AC1061" s="260" t="str">
        <f>CONCATENATE( tblNapomenaBudzetKorisnik[[#This Row],[Vrsta prihoda]], "-", tblNapomenaBudzetKorisnik[[#This Row],[Šifra budžetskog korisnika]])</f>
        <v>723119-0712609</v>
      </c>
    </row>
    <row r="1062" spans="25:29" x14ac:dyDescent="0.2">
      <c r="Y1062" s="260" t="s">
        <v>1008</v>
      </c>
      <c r="Z1062" s="260" t="s">
        <v>2953</v>
      </c>
      <c r="AA1062" s="260" t="s">
        <v>1695</v>
      </c>
      <c r="AB1062" s="260" t="s">
        <v>1414</v>
      </c>
      <c r="AC1062" s="260" t="str">
        <f>CONCATENATE( tblNapomenaBudzetKorisnik[[#This Row],[Vrsta prihoda]], "-", tblNapomenaBudzetKorisnik[[#This Row],[Šifra budžetskog korisnika]])</f>
        <v>723119-0712610</v>
      </c>
    </row>
    <row r="1063" spans="25:29" x14ac:dyDescent="0.2">
      <c r="Y1063" s="260" t="s">
        <v>1008</v>
      </c>
      <c r="Z1063" s="260" t="s">
        <v>2953</v>
      </c>
      <c r="AA1063" s="260" t="s">
        <v>1698</v>
      </c>
      <c r="AB1063" s="260" t="s">
        <v>1699</v>
      </c>
      <c r="AC1063" s="260" t="str">
        <f>CONCATENATE( tblNapomenaBudzetKorisnik[[#This Row],[Vrsta prihoda]], "-", tblNapomenaBudzetKorisnik[[#This Row],[Šifra budžetskog korisnika]])</f>
        <v>723119-0712611</v>
      </c>
    </row>
    <row r="1064" spans="25:29" x14ac:dyDescent="0.2">
      <c r="Y1064" s="260" t="s">
        <v>1008</v>
      </c>
      <c r="Z1064" s="260" t="s">
        <v>2953</v>
      </c>
      <c r="AA1064" s="260" t="s">
        <v>1700</v>
      </c>
      <c r="AB1064" s="260" t="s">
        <v>1701</v>
      </c>
      <c r="AC1064" s="260" t="str">
        <f>CONCATENATE( tblNapomenaBudzetKorisnik[[#This Row],[Vrsta prihoda]], "-", tblNapomenaBudzetKorisnik[[#This Row],[Šifra budžetskog korisnika]])</f>
        <v>723119-0712612</v>
      </c>
    </row>
    <row r="1065" spans="25:29" x14ac:dyDescent="0.2">
      <c r="Y1065" s="260" t="s">
        <v>1008</v>
      </c>
      <c r="Z1065" s="260" t="s">
        <v>2953</v>
      </c>
      <c r="AA1065" s="260" t="s">
        <v>1704</v>
      </c>
      <c r="AB1065" s="260" t="s">
        <v>1705</v>
      </c>
      <c r="AC1065" s="260" t="str">
        <f>CONCATENATE( tblNapomenaBudzetKorisnik[[#This Row],[Vrsta prihoda]], "-", tblNapomenaBudzetKorisnik[[#This Row],[Šifra budžetskog korisnika]])</f>
        <v>723119-0712613</v>
      </c>
    </row>
    <row r="1066" spans="25:29" x14ac:dyDescent="0.2">
      <c r="Y1066" s="260" t="s">
        <v>1008</v>
      </c>
      <c r="Z1066" s="260" t="s">
        <v>2953</v>
      </c>
      <c r="AA1066" s="260" t="s">
        <v>1707</v>
      </c>
      <c r="AB1066" s="260" t="s">
        <v>1708</v>
      </c>
      <c r="AC1066" s="260" t="str">
        <f>CONCATENATE( tblNapomenaBudzetKorisnik[[#This Row],[Vrsta prihoda]], "-", tblNapomenaBudzetKorisnik[[#This Row],[Šifra budžetskog korisnika]])</f>
        <v>723119-0712614</v>
      </c>
    </row>
    <row r="1067" spans="25:29" x14ac:dyDescent="0.2">
      <c r="Y1067" s="260" t="s">
        <v>1008</v>
      </c>
      <c r="Z1067" s="260" t="s">
        <v>2953</v>
      </c>
      <c r="AA1067" s="260" t="s">
        <v>1710</v>
      </c>
      <c r="AB1067" s="260" t="s">
        <v>1711</v>
      </c>
      <c r="AC1067" s="260" t="str">
        <f>CONCATENATE( tblNapomenaBudzetKorisnik[[#This Row],[Vrsta prihoda]], "-", tblNapomenaBudzetKorisnik[[#This Row],[Šifra budžetskog korisnika]])</f>
        <v>723119-0712615</v>
      </c>
    </row>
    <row r="1068" spans="25:29" x14ac:dyDescent="0.2">
      <c r="Y1068" s="260" t="s">
        <v>1008</v>
      </c>
      <c r="Z1068" s="260" t="s">
        <v>2953</v>
      </c>
      <c r="AA1068" s="260" t="s">
        <v>1713</v>
      </c>
      <c r="AB1068" s="260" t="s">
        <v>1714</v>
      </c>
      <c r="AC1068" s="260" t="str">
        <f>CONCATENATE( tblNapomenaBudzetKorisnik[[#This Row],[Vrsta prihoda]], "-", tblNapomenaBudzetKorisnik[[#This Row],[Šifra budžetskog korisnika]])</f>
        <v>723119-0813001</v>
      </c>
    </row>
    <row r="1069" spans="25:29" x14ac:dyDescent="0.2">
      <c r="Y1069" s="260" t="s">
        <v>1008</v>
      </c>
      <c r="Z1069" s="260" t="s">
        <v>2953</v>
      </c>
      <c r="AA1069" s="260" t="s">
        <v>2115</v>
      </c>
      <c r="AB1069" s="260" t="s">
        <v>2116</v>
      </c>
      <c r="AC1069" s="260" t="str">
        <f>CONCATENATE( tblNapomenaBudzetKorisnik[[#This Row],[Vrsta prihoda]], "-", tblNapomenaBudzetKorisnik[[#This Row],[Šifra budžetskog korisnika]])</f>
        <v>723119-0918001</v>
      </c>
    </row>
    <row r="1070" spans="25:29" x14ac:dyDescent="0.2">
      <c r="Y1070" s="260" t="s">
        <v>1008</v>
      </c>
      <c r="Z1070" s="260" t="s">
        <v>2953</v>
      </c>
      <c r="AA1070" s="260" t="s">
        <v>2118</v>
      </c>
      <c r="AB1070" s="260" t="s">
        <v>2119</v>
      </c>
      <c r="AC1070" s="260" t="str">
        <f>CONCATENATE( tblNapomenaBudzetKorisnik[[#This Row],[Vrsta prihoda]], "-", tblNapomenaBudzetKorisnik[[#This Row],[Šifra budžetskog korisnika]])</f>
        <v>723119-0919000</v>
      </c>
    </row>
    <row r="1071" spans="25:29" x14ac:dyDescent="0.2">
      <c r="Y1071" s="260" t="s">
        <v>1008</v>
      </c>
      <c r="Z1071" s="260" t="s">
        <v>2953</v>
      </c>
      <c r="AA1071" s="260" t="s">
        <v>2120</v>
      </c>
      <c r="AB1071" s="260" t="s">
        <v>2121</v>
      </c>
      <c r="AC1071" s="260" t="str">
        <f>CONCATENATE( tblNapomenaBudzetKorisnik[[#This Row],[Vrsta prihoda]], "-", tblNapomenaBudzetKorisnik[[#This Row],[Šifra budžetskog korisnika]])</f>
        <v>723119-0919001</v>
      </c>
    </row>
    <row r="1072" spans="25:29" x14ac:dyDescent="0.2">
      <c r="Y1072" s="260" t="s">
        <v>1008</v>
      </c>
      <c r="Z1072" s="260" t="s">
        <v>2953</v>
      </c>
      <c r="AA1072" s="260" t="s">
        <v>2124</v>
      </c>
      <c r="AB1072" s="260" t="s">
        <v>2125</v>
      </c>
      <c r="AC1072" s="260" t="str">
        <f>CONCATENATE( tblNapomenaBudzetKorisnik[[#This Row],[Vrsta prihoda]], "-", tblNapomenaBudzetKorisnik[[#This Row],[Šifra budžetskog korisnika]])</f>
        <v>723119-0919002</v>
      </c>
    </row>
    <row r="1073" spans="25:29" x14ac:dyDescent="0.2">
      <c r="Y1073" s="260" t="s">
        <v>1008</v>
      </c>
      <c r="Z1073" s="260" t="s">
        <v>2953</v>
      </c>
      <c r="AA1073" s="260" t="s">
        <v>2127</v>
      </c>
      <c r="AB1073" s="260" t="s">
        <v>2128</v>
      </c>
      <c r="AC1073" s="260" t="str">
        <f>CONCATENATE( tblNapomenaBudzetKorisnik[[#This Row],[Vrsta prihoda]], "-", tblNapomenaBudzetKorisnik[[#This Row],[Šifra budžetskog korisnika]])</f>
        <v>723119-0919003</v>
      </c>
    </row>
    <row r="1074" spans="25:29" x14ac:dyDescent="0.2">
      <c r="Y1074" s="260" t="s">
        <v>1008</v>
      </c>
      <c r="Z1074" s="260" t="s">
        <v>2953</v>
      </c>
      <c r="AA1074" s="260" t="s">
        <v>2130</v>
      </c>
      <c r="AB1074" s="260" t="s">
        <v>2131</v>
      </c>
      <c r="AC1074" s="260" t="str">
        <f>CONCATENATE( tblNapomenaBudzetKorisnik[[#This Row],[Vrsta prihoda]], "-", tblNapomenaBudzetKorisnik[[#This Row],[Šifra budžetskog korisnika]])</f>
        <v>723119-0919004</v>
      </c>
    </row>
    <row r="1075" spans="25:29" x14ac:dyDescent="0.2">
      <c r="Y1075" s="260" t="s">
        <v>1008</v>
      </c>
      <c r="Z1075" s="260" t="s">
        <v>2953</v>
      </c>
      <c r="AA1075" s="260" t="s">
        <v>2133</v>
      </c>
      <c r="AB1075" s="260" t="s">
        <v>2134</v>
      </c>
      <c r="AC1075" s="260" t="str">
        <f>CONCATENATE( tblNapomenaBudzetKorisnik[[#This Row],[Vrsta prihoda]], "-", tblNapomenaBudzetKorisnik[[#This Row],[Šifra budžetskog korisnika]])</f>
        <v>723119-0919005</v>
      </c>
    </row>
    <row r="1076" spans="25:29" x14ac:dyDescent="0.2">
      <c r="Y1076" s="260" t="s">
        <v>1008</v>
      </c>
      <c r="Z1076" s="260" t="s">
        <v>2953</v>
      </c>
      <c r="AA1076" s="260" t="s">
        <v>2136</v>
      </c>
      <c r="AB1076" s="260" t="s">
        <v>2137</v>
      </c>
      <c r="AC1076" s="260" t="str">
        <f>CONCATENATE( tblNapomenaBudzetKorisnik[[#This Row],[Vrsta prihoda]], "-", tblNapomenaBudzetKorisnik[[#This Row],[Šifra budžetskog korisnika]])</f>
        <v>723119-0919006</v>
      </c>
    </row>
    <row r="1077" spans="25:29" x14ac:dyDescent="0.2">
      <c r="Y1077" s="260" t="s">
        <v>1008</v>
      </c>
      <c r="Z1077" s="260" t="s">
        <v>2953</v>
      </c>
      <c r="AA1077" s="260" t="s">
        <v>2139</v>
      </c>
      <c r="AB1077" s="260" t="s">
        <v>2140</v>
      </c>
      <c r="AC1077" s="260" t="str">
        <f>CONCATENATE( tblNapomenaBudzetKorisnik[[#This Row],[Vrsta prihoda]], "-", tblNapomenaBudzetKorisnik[[#This Row],[Šifra budžetskog korisnika]])</f>
        <v>723119-0919007</v>
      </c>
    </row>
    <row r="1078" spans="25:29" x14ac:dyDescent="0.2">
      <c r="Y1078" s="260" t="s">
        <v>1008</v>
      </c>
      <c r="Z1078" s="260" t="s">
        <v>2953</v>
      </c>
      <c r="AA1078" s="260" t="s">
        <v>2143</v>
      </c>
      <c r="AB1078" s="260" t="s">
        <v>2144</v>
      </c>
      <c r="AC1078" s="260" t="str">
        <f>CONCATENATE( tblNapomenaBudzetKorisnik[[#This Row],[Vrsta prihoda]], "-", tblNapomenaBudzetKorisnik[[#This Row],[Šifra budžetskog korisnika]])</f>
        <v>723119-0919008</v>
      </c>
    </row>
    <row r="1079" spans="25:29" x14ac:dyDescent="0.2">
      <c r="Y1079" s="260" t="s">
        <v>1008</v>
      </c>
      <c r="Z1079" s="260" t="s">
        <v>2953</v>
      </c>
      <c r="AA1079" s="260" t="s">
        <v>2146</v>
      </c>
      <c r="AB1079" s="260" t="s">
        <v>2147</v>
      </c>
      <c r="AC1079" s="260" t="str">
        <f>CONCATENATE( tblNapomenaBudzetKorisnik[[#This Row],[Vrsta prihoda]], "-", tblNapomenaBudzetKorisnik[[#This Row],[Šifra budžetskog korisnika]])</f>
        <v>723119-0921001</v>
      </c>
    </row>
    <row r="1080" spans="25:29" x14ac:dyDescent="0.2">
      <c r="Y1080" s="260" t="s">
        <v>1008</v>
      </c>
      <c r="Z1080" s="260" t="s">
        <v>2953</v>
      </c>
      <c r="AA1080" s="260" t="s">
        <v>2148</v>
      </c>
      <c r="AB1080" s="260" t="s">
        <v>2149</v>
      </c>
      <c r="AC1080" s="260" t="str">
        <f>CONCATENATE( tblNapomenaBudzetKorisnik[[#This Row],[Vrsta prihoda]], "-", tblNapomenaBudzetKorisnik[[#This Row],[Šifra budžetskog korisnika]])</f>
        <v>723119-0922000</v>
      </c>
    </row>
    <row r="1081" spans="25:29" x14ac:dyDescent="0.2">
      <c r="Y1081" s="260" t="s">
        <v>1008</v>
      </c>
      <c r="Z1081" s="260" t="s">
        <v>2953</v>
      </c>
      <c r="AA1081" s="260" t="s">
        <v>2152</v>
      </c>
      <c r="AB1081" s="260" t="s">
        <v>2153</v>
      </c>
      <c r="AC1081" s="260" t="str">
        <f>CONCATENATE( tblNapomenaBudzetKorisnik[[#This Row],[Vrsta prihoda]], "-", tblNapomenaBudzetKorisnik[[#This Row],[Šifra budžetskog korisnika]])</f>
        <v>723119-0922001</v>
      </c>
    </row>
    <row r="1082" spans="25:29" x14ac:dyDescent="0.2">
      <c r="Y1082" s="260" t="s">
        <v>1008</v>
      </c>
      <c r="Z1082" s="260" t="s">
        <v>2953</v>
      </c>
      <c r="AA1082" s="260" t="s">
        <v>2171</v>
      </c>
      <c r="AB1082" s="260" t="s">
        <v>2172</v>
      </c>
      <c r="AC1082" s="260" t="str">
        <f>CONCATENATE( tblNapomenaBudzetKorisnik[[#This Row],[Vrsta prihoda]], "-", tblNapomenaBudzetKorisnik[[#This Row],[Šifra budžetskog korisnika]])</f>
        <v>723119-1024001</v>
      </c>
    </row>
    <row r="1083" spans="25:29" x14ac:dyDescent="0.2">
      <c r="Y1083" s="260" t="s">
        <v>1008</v>
      </c>
      <c r="Z1083" s="260" t="s">
        <v>2953</v>
      </c>
      <c r="AA1083" s="260" t="s">
        <v>758</v>
      </c>
      <c r="AB1083" s="260" t="s">
        <v>759</v>
      </c>
      <c r="AC1083" s="260" t="str">
        <f>CONCATENATE( tblNapomenaBudzetKorisnik[[#This Row],[Vrsta prihoda]], "-", tblNapomenaBudzetKorisnik[[#This Row],[Šifra budžetskog korisnika]])</f>
        <v>723119-1025001</v>
      </c>
    </row>
    <row r="1084" spans="25:29" x14ac:dyDescent="0.2">
      <c r="Y1084" s="260" t="s">
        <v>1008</v>
      </c>
      <c r="Z1084" s="260" t="s">
        <v>2953</v>
      </c>
      <c r="AA1084" s="260" t="s">
        <v>2176</v>
      </c>
      <c r="AB1084" s="260" t="s">
        <v>2177</v>
      </c>
      <c r="AC1084" s="260" t="str">
        <f>CONCATENATE( tblNapomenaBudzetKorisnik[[#This Row],[Vrsta prihoda]], "-", tblNapomenaBudzetKorisnik[[#This Row],[Šifra budžetskog korisnika]])</f>
        <v>723119-1026001</v>
      </c>
    </row>
    <row r="1085" spans="25:29" x14ac:dyDescent="0.2">
      <c r="Y1085" s="260" t="s">
        <v>1008</v>
      </c>
      <c r="Z1085" s="260" t="s">
        <v>2953</v>
      </c>
      <c r="AA1085" s="260" t="s">
        <v>2180</v>
      </c>
      <c r="AB1085" s="260" t="s">
        <v>2181</v>
      </c>
      <c r="AC1085" s="260" t="str">
        <f>CONCATENATE( tblNapomenaBudzetKorisnik[[#This Row],[Vrsta prihoda]], "-", tblNapomenaBudzetKorisnik[[#This Row],[Šifra budžetskog korisnika]])</f>
        <v>723119-1027001</v>
      </c>
    </row>
    <row r="1086" spans="25:29" x14ac:dyDescent="0.2">
      <c r="Y1086" s="260" t="s">
        <v>1008</v>
      </c>
      <c r="Z1086" s="260" t="s">
        <v>2953</v>
      </c>
      <c r="AA1086" s="260" t="s">
        <v>2189</v>
      </c>
      <c r="AB1086" s="260" t="s">
        <v>2190</v>
      </c>
      <c r="AC1086" s="260" t="str">
        <f>CONCATENATE( tblNapomenaBudzetKorisnik[[#This Row],[Vrsta prihoda]], "-", tblNapomenaBudzetKorisnik[[#This Row],[Šifra budžetskog korisnika]])</f>
        <v>723119-1041001</v>
      </c>
    </row>
    <row r="1087" spans="25:29" x14ac:dyDescent="0.2">
      <c r="Y1087" s="260" t="s">
        <v>1008</v>
      </c>
      <c r="Z1087" s="260" t="s">
        <v>2953</v>
      </c>
      <c r="AA1087" s="260" t="s">
        <v>2191</v>
      </c>
      <c r="AB1087" s="260" t="s">
        <v>2192</v>
      </c>
      <c r="AC1087" s="260" t="str">
        <f>CONCATENATE( tblNapomenaBudzetKorisnik[[#This Row],[Vrsta prihoda]], "-", tblNapomenaBudzetKorisnik[[#This Row],[Šifra budžetskog korisnika]])</f>
        <v>723119-1042001</v>
      </c>
    </row>
    <row r="1088" spans="25:29" x14ac:dyDescent="0.2">
      <c r="Y1088" s="260" t="s">
        <v>1008</v>
      </c>
      <c r="Z1088" s="260" t="s">
        <v>2953</v>
      </c>
      <c r="AA1088" s="260" t="s">
        <v>2193</v>
      </c>
      <c r="AB1088" s="260" t="s">
        <v>2194</v>
      </c>
      <c r="AC1088" s="260" t="str">
        <f>CONCATENATE( tblNapomenaBudzetKorisnik[[#This Row],[Vrsta prihoda]], "-", tblNapomenaBudzetKorisnik[[#This Row],[Šifra budžetskog korisnika]])</f>
        <v>723119-1043001</v>
      </c>
    </row>
    <row r="1089" spans="25:29" x14ac:dyDescent="0.2">
      <c r="Y1089" s="260" t="s">
        <v>1008</v>
      </c>
      <c r="Z1089" s="260" t="s">
        <v>2953</v>
      </c>
      <c r="AA1089" s="260" t="s">
        <v>2197</v>
      </c>
      <c r="AB1089" s="260" t="s">
        <v>2198</v>
      </c>
      <c r="AC1089" s="260" t="str">
        <f>CONCATENATE( tblNapomenaBudzetKorisnik[[#This Row],[Vrsta prihoda]], "-", tblNapomenaBudzetKorisnik[[#This Row],[Šifra budžetskog korisnika]])</f>
        <v>723119-1044001</v>
      </c>
    </row>
    <row r="1090" spans="25:29" x14ac:dyDescent="0.2">
      <c r="Y1090" s="260" t="s">
        <v>1008</v>
      </c>
      <c r="Z1090" s="260" t="s">
        <v>2953</v>
      </c>
      <c r="AA1090" s="260" t="s">
        <v>2200</v>
      </c>
      <c r="AB1090" s="260" t="s">
        <v>2201</v>
      </c>
      <c r="AC1090" s="260" t="str">
        <f>CONCATENATE( tblNapomenaBudzetKorisnik[[#This Row],[Vrsta prihoda]], "-", tblNapomenaBudzetKorisnik[[#This Row],[Šifra budžetskog korisnika]])</f>
        <v>723119-1045001</v>
      </c>
    </row>
    <row r="1091" spans="25:29" x14ac:dyDescent="0.2">
      <c r="Y1091" s="260" t="s">
        <v>1008</v>
      </c>
      <c r="Z1091" s="260" t="s">
        <v>2953</v>
      </c>
      <c r="AA1091" s="260" t="s">
        <v>2203</v>
      </c>
      <c r="AB1091" s="260" t="s">
        <v>2204</v>
      </c>
      <c r="AC1091" s="260" t="str">
        <f>CONCATENATE( tblNapomenaBudzetKorisnik[[#This Row],[Vrsta prihoda]], "-", tblNapomenaBudzetKorisnik[[#This Row],[Šifra budžetskog korisnika]])</f>
        <v>723119-1046001</v>
      </c>
    </row>
    <row r="1092" spans="25:29" x14ac:dyDescent="0.2">
      <c r="Y1092" s="260" t="s">
        <v>1008</v>
      </c>
      <c r="Z1092" s="260" t="s">
        <v>2953</v>
      </c>
      <c r="AA1092" s="260" t="s">
        <v>764</v>
      </c>
      <c r="AB1092" s="260" t="s">
        <v>765</v>
      </c>
      <c r="AC1092" s="260" t="str">
        <f>CONCATENATE( tblNapomenaBudzetKorisnik[[#This Row],[Vrsta prihoda]], "-", tblNapomenaBudzetKorisnik[[#This Row],[Šifra budžetskog korisnika]])</f>
        <v>723119-1048001</v>
      </c>
    </row>
    <row r="1093" spans="25:29" x14ac:dyDescent="0.2">
      <c r="Y1093" s="260" t="s">
        <v>1008</v>
      </c>
      <c r="Z1093" s="260" t="s">
        <v>2953</v>
      </c>
      <c r="AA1093" s="260" t="s">
        <v>769</v>
      </c>
      <c r="AB1093" s="260" t="s">
        <v>770</v>
      </c>
      <c r="AC1093" s="260" t="str">
        <f>CONCATENATE( tblNapomenaBudzetKorisnik[[#This Row],[Vrsta prihoda]], "-", tblNapomenaBudzetKorisnik[[#This Row],[Šifra budžetskog korisnika]])</f>
        <v>723119-1049001</v>
      </c>
    </row>
    <row r="1094" spans="25:29" x14ac:dyDescent="0.2">
      <c r="Y1094" s="260" t="s">
        <v>1008</v>
      </c>
      <c r="Z1094" s="260" t="s">
        <v>2953</v>
      </c>
      <c r="AA1094" s="260" t="s">
        <v>775</v>
      </c>
      <c r="AB1094" s="260" t="s">
        <v>776</v>
      </c>
      <c r="AC1094" s="260" t="str">
        <f>CONCATENATE( tblNapomenaBudzetKorisnik[[#This Row],[Vrsta prihoda]], "-", tblNapomenaBudzetKorisnik[[#This Row],[Šifra budžetskog korisnika]])</f>
        <v>723119-1050001</v>
      </c>
    </row>
    <row r="1095" spans="25:29" x14ac:dyDescent="0.2">
      <c r="Y1095" s="260" t="s">
        <v>1008</v>
      </c>
      <c r="Z1095" s="260" t="s">
        <v>2953</v>
      </c>
      <c r="AA1095" s="260" t="s">
        <v>781</v>
      </c>
      <c r="AB1095" s="260" t="s">
        <v>782</v>
      </c>
      <c r="AC1095" s="260" t="str">
        <f>CONCATENATE( tblNapomenaBudzetKorisnik[[#This Row],[Vrsta prihoda]], "-", tblNapomenaBudzetKorisnik[[#This Row],[Šifra budžetskog korisnika]])</f>
        <v>723119-1051001</v>
      </c>
    </row>
    <row r="1096" spans="25:29" x14ac:dyDescent="0.2">
      <c r="Y1096" s="260" t="s">
        <v>1008</v>
      </c>
      <c r="Z1096" s="260" t="s">
        <v>2953</v>
      </c>
      <c r="AA1096" s="260" t="s">
        <v>786</v>
      </c>
      <c r="AB1096" s="260" t="s">
        <v>787</v>
      </c>
      <c r="AC1096" s="260" t="str">
        <f>CONCATENATE( tblNapomenaBudzetKorisnik[[#This Row],[Vrsta prihoda]], "-", tblNapomenaBudzetKorisnik[[#This Row],[Šifra budžetskog korisnika]])</f>
        <v>723119-1052001</v>
      </c>
    </row>
    <row r="1097" spans="25:29" x14ac:dyDescent="0.2">
      <c r="Y1097" s="260" t="s">
        <v>1008</v>
      </c>
      <c r="Z1097" s="260" t="s">
        <v>2953</v>
      </c>
      <c r="AA1097" s="260" t="s">
        <v>2213</v>
      </c>
      <c r="AB1097" s="260" t="s">
        <v>2214</v>
      </c>
      <c r="AC1097" s="260" t="str">
        <f>CONCATENATE( tblNapomenaBudzetKorisnik[[#This Row],[Vrsta prihoda]], "-", tblNapomenaBudzetKorisnik[[#This Row],[Šifra budžetskog korisnika]])</f>
        <v>723119-1141001</v>
      </c>
    </row>
    <row r="1098" spans="25:29" x14ac:dyDescent="0.2">
      <c r="Y1098" s="260" t="s">
        <v>1008</v>
      </c>
      <c r="Z1098" s="260" t="s">
        <v>2953</v>
      </c>
      <c r="AA1098" s="260" t="s">
        <v>2216</v>
      </c>
      <c r="AB1098" s="260" t="s">
        <v>2217</v>
      </c>
      <c r="AC1098" s="260" t="str">
        <f>CONCATENATE( tblNapomenaBudzetKorisnik[[#This Row],[Vrsta prihoda]], "-", tblNapomenaBudzetKorisnik[[#This Row],[Šifra budžetskog korisnika]])</f>
        <v>723119-1242001</v>
      </c>
    </row>
    <row r="1099" spans="25:29" x14ac:dyDescent="0.2">
      <c r="Y1099" s="260" t="s">
        <v>1008</v>
      </c>
      <c r="Z1099" s="260" t="s">
        <v>2953</v>
      </c>
      <c r="AA1099" s="260" t="s">
        <v>2218</v>
      </c>
      <c r="AB1099" s="260" t="s">
        <v>2219</v>
      </c>
      <c r="AC1099" s="260" t="str">
        <f>CONCATENATE( tblNapomenaBudzetKorisnik[[#This Row],[Vrsta prihoda]], "-", tblNapomenaBudzetKorisnik[[#This Row],[Šifra budžetskog korisnika]])</f>
        <v>723119-1344001</v>
      </c>
    </row>
    <row r="1100" spans="25:29" x14ac:dyDescent="0.2">
      <c r="Y1100" s="260" t="s">
        <v>1008</v>
      </c>
      <c r="Z1100" s="260" t="s">
        <v>2953</v>
      </c>
      <c r="AA1100" s="260" t="s">
        <v>2222</v>
      </c>
      <c r="AB1100" s="260" t="s">
        <v>2223</v>
      </c>
      <c r="AC1100" s="260" t="str">
        <f>CONCATENATE( tblNapomenaBudzetKorisnik[[#This Row],[Vrsta prihoda]], "-", tblNapomenaBudzetKorisnik[[#This Row],[Šifra budžetskog korisnika]])</f>
        <v>723119-1445001</v>
      </c>
    </row>
    <row r="1101" spans="25:29" x14ac:dyDescent="0.2">
      <c r="Y1101" s="260" t="s">
        <v>1008</v>
      </c>
      <c r="Z1101" s="260" t="s">
        <v>2953</v>
      </c>
      <c r="AA1101" s="260" t="s">
        <v>2225</v>
      </c>
      <c r="AB1101" s="260" t="s">
        <v>2226</v>
      </c>
      <c r="AC1101" s="260" t="str">
        <f>CONCATENATE( tblNapomenaBudzetKorisnik[[#This Row],[Vrsta prihoda]], "-", tblNapomenaBudzetKorisnik[[#This Row],[Šifra budžetskog korisnika]])</f>
        <v>723119-1447001</v>
      </c>
    </row>
    <row r="1102" spans="25:29" x14ac:dyDescent="0.2">
      <c r="Y1102" s="260" t="s">
        <v>1008</v>
      </c>
      <c r="Z1102" s="260" t="s">
        <v>2953</v>
      </c>
      <c r="AA1102" s="260" t="s">
        <v>2245</v>
      </c>
      <c r="AB1102" s="260" t="s">
        <v>2246</v>
      </c>
      <c r="AC1102" s="260" t="str">
        <f>CONCATENATE( tblNapomenaBudzetKorisnik[[#This Row],[Vrsta prihoda]], "-", tblNapomenaBudzetKorisnik[[#This Row],[Šifra budžetskog korisnika]])</f>
        <v>723119-1548001</v>
      </c>
    </row>
    <row r="1103" spans="25:29" x14ac:dyDescent="0.2">
      <c r="Y1103" s="260" t="s">
        <v>1008</v>
      </c>
      <c r="Z1103" s="260" t="s">
        <v>2953</v>
      </c>
      <c r="AA1103" s="260" t="s">
        <v>2249</v>
      </c>
      <c r="AB1103" s="260" t="s">
        <v>2250</v>
      </c>
      <c r="AC1103" s="260" t="str">
        <f>CONCATENATE( tblNapomenaBudzetKorisnik[[#This Row],[Vrsta prihoda]], "-", tblNapomenaBudzetKorisnik[[#This Row],[Šifra budžetskog korisnika]])</f>
        <v>723119-1648001</v>
      </c>
    </row>
    <row r="1104" spans="25:29" x14ac:dyDescent="0.2">
      <c r="Y1104" s="260" t="s">
        <v>1008</v>
      </c>
      <c r="Z1104" s="260" t="s">
        <v>2953</v>
      </c>
      <c r="AA1104" s="260" t="s">
        <v>2253</v>
      </c>
      <c r="AB1104" s="260" t="s">
        <v>2254</v>
      </c>
      <c r="AC1104" s="260" t="str">
        <f>CONCATENATE( tblNapomenaBudzetKorisnik[[#This Row],[Vrsta prihoda]], "-", tblNapomenaBudzetKorisnik[[#This Row],[Šifra budžetskog korisnika]])</f>
        <v>723119-1855000</v>
      </c>
    </row>
    <row r="1105" spans="25:29" x14ac:dyDescent="0.2">
      <c r="Y1105" s="260" t="s">
        <v>1008</v>
      </c>
      <c r="Z1105" s="260" t="s">
        <v>2953</v>
      </c>
      <c r="AA1105" s="260" t="s">
        <v>2257</v>
      </c>
      <c r="AB1105" s="260" t="s">
        <v>2258</v>
      </c>
      <c r="AC1105" s="260" t="str">
        <f>CONCATENATE( tblNapomenaBudzetKorisnik[[#This Row],[Vrsta prihoda]], "-", tblNapomenaBudzetKorisnik[[#This Row],[Šifra budžetskog korisnika]])</f>
        <v>723119-1855001</v>
      </c>
    </row>
    <row r="1106" spans="25:29" x14ac:dyDescent="0.2">
      <c r="Y1106" s="260" t="s">
        <v>1008</v>
      </c>
      <c r="Z1106" s="260" t="s">
        <v>2953</v>
      </c>
      <c r="AA1106" s="260" t="s">
        <v>2261</v>
      </c>
      <c r="AB1106" s="260" t="s">
        <v>2262</v>
      </c>
      <c r="AC1106" s="260" t="str">
        <f>CONCATENATE( tblNapomenaBudzetKorisnik[[#This Row],[Vrsta prihoda]], "-", tblNapomenaBudzetKorisnik[[#This Row],[Šifra budžetskog korisnika]])</f>
        <v>723119-1855009</v>
      </c>
    </row>
    <row r="1107" spans="25:29" x14ac:dyDescent="0.2">
      <c r="Y1107" s="260" t="s">
        <v>1008</v>
      </c>
      <c r="Z1107" s="260" t="s">
        <v>2953</v>
      </c>
      <c r="AA1107" s="260" t="s">
        <v>2265</v>
      </c>
      <c r="AB1107" s="260" t="s">
        <v>2266</v>
      </c>
      <c r="AC1107" s="260" t="str">
        <f>CONCATENATE( tblNapomenaBudzetKorisnik[[#This Row],[Vrsta prihoda]], "-", tblNapomenaBudzetKorisnik[[#This Row],[Šifra budžetskog korisnika]])</f>
        <v>723119-1956001</v>
      </c>
    </row>
    <row r="1108" spans="25:29" x14ac:dyDescent="0.2">
      <c r="Y1108" s="260" t="s">
        <v>1008</v>
      </c>
      <c r="Z1108" s="260" t="s">
        <v>2953</v>
      </c>
      <c r="AA1108" s="260" t="s">
        <v>2269</v>
      </c>
      <c r="AB1108" s="260" t="s">
        <v>2270</v>
      </c>
      <c r="AC1108" s="260" t="str">
        <f>CONCATENATE( tblNapomenaBudzetKorisnik[[#This Row],[Vrsta prihoda]], "-", tblNapomenaBudzetKorisnik[[#This Row],[Šifra budžetskog korisnika]])</f>
        <v>723119-1957001</v>
      </c>
    </row>
    <row r="1109" spans="25:29" x14ac:dyDescent="0.2">
      <c r="Y1109" s="260" t="s">
        <v>1008</v>
      </c>
      <c r="Z1109" s="260" t="s">
        <v>2953</v>
      </c>
      <c r="AA1109" s="260" t="s">
        <v>2273</v>
      </c>
      <c r="AB1109" s="260" t="s">
        <v>2274</v>
      </c>
      <c r="AC1109" s="260" t="str">
        <f>CONCATENATE( tblNapomenaBudzetKorisnik[[#This Row],[Vrsta prihoda]], "-", tblNapomenaBudzetKorisnik[[#This Row],[Šifra budžetskog korisnika]])</f>
        <v>723119-2058001</v>
      </c>
    </row>
    <row r="1110" spans="25:29" x14ac:dyDescent="0.2">
      <c r="Y1110" s="260" t="s">
        <v>1008</v>
      </c>
      <c r="Z1110" s="260" t="s">
        <v>2953</v>
      </c>
      <c r="AA1110" s="260" t="s">
        <v>2277</v>
      </c>
      <c r="AB1110" s="260" t="s">
        <v>2278</v>
      </c>
      <c r="AC1110" s="260" t="str">
        <f>CONCATENATE( tblNapomenaBudzetKorisnik[[#This Row],[Vrsta prihoda]], "-", tblNapomenaBudzetKorisnik[[#This Row],[Šifra budžetskog korisnika]])</f>
        <v>723119-2159001</v>
      </c>
    </row>
    <row r="1111" spans="25:29" x14ac:dyDescent="0.2">
      <c r="Y1111" s="260" t="s">
        <v>1008</v>
      </c>
      <c r="Z1111" s="260" t="s">
        <v>2953</v>
      </c>
      <c r="AA1111" s="260" t="s">
        <v>2281</v>
      </c>
      <c r="AB1111" s="260" t="s">
        <v>2282</v>
      </c>
      <c r="AC1111" s="260" t="str">
        <f>CONCATENATE( tblNapomenaBudzetKorisnik[[#This Row],[Vrsta prihoda]], "-", tblNapomenaBudzetKorisnik[[#This Row],[Šifra budžetskog korisnika]])</f>
        <v>723119-2260001</v>
      </c>
    </row>
    <row r="1112" spans="25:29" x14ac:dyDescent="0.2">
      <c r="Y1112" s="260" t="s">
        <v>1008</v>
      </c>
      <c r="Z1112" s="260" t="s">
        <v>2953</v>
      </c>
      <c r="AA1112" s="260" t="s">
        <v>2285</v>
      </c>
      <c r="AB1112" s="260" t="s">
        <v>2286</v>
      </c>
      <c r="AC1112" s="260" t="str">
        <f>CONCATENATE( tblNapomenaBudzetKorisnik[[#This Row],[Vrsta prihoda]], "-", tblNapomenaBudzetKorisnik[[#This Row],[Šifra budžetskog korisnika]])</f>
        <v>723119-3170001</v>
      </c>
    </row>
    <row r="1113" spans="25:29" x14ac:dyDescent="0.2">
      <c r="Y1113" s="260" t="s">
        <v>1008</v>
      </c>
      <c r="Z1113" s="260" t="s">
        <v>2953</v>
      </c>
      <c r="AA1113" s="260" t="s">
        <v>1229</v>
      </c>
      <c r="AB1113" s="260" t="s">
        <v>1230</v>
      </c>
      <c r="AC1113" s="260" t="str">
        <f>CONCATENATE( tblNapomenaBudzetKorisnik[[#This Row],[Vrsta prihoda]], "-", tblNapomenaBudzetKorisnik[[#This Row],[Šifra budžetskog korisnika]])</f>
        <v>723119-0419002</v>
      </c>
    </row>
    <row r="1114" spans="25:29" x14ac:dyDescent="0.2">
      <c r="Y1114" s="260" t="s">
        <v>1008</v>
      </c>
      <c r="Z1114" s="260" t="s">
        <v>2953</v>
      </c>
      <c r="AA1114" s="260" t="s">
        <v>895</v>
      </c>
      <c r="AB1114" s="260" t="s">
        <v>896</v>
      </c>
      <c r="AC1114" s="260" t="str">
        <f>CONCATENATE( tblNapomenaBudzetKorisnik[[#This Row],[Vrsta prihoda]], "-", tblNapomenaBudzetKorisnik[[#This Row],[Šifra budžetskog korisnika]])</f>
        <v>723119-1078001</v>
      </c>
    </row>
    <row r="1115" spans="25:29" x14ac:dyDescent="0.2">
      <c r="Y1115" s="260" t="s">
        <v>1008</v>
      </c>
      <c r="Z1115" s="260" t="s">
        <v>2953</v>
      </c>
      <c r="AA1115" s="260" t="s">
        <v>1995</v>
      </c>
      <c r="AB1115" s="260" t="s">
        <v>1996</v>
      </c>
      <c r="AC1115" s="260" t="str">
        <f>CONCATENATE( tblNapomenaBudzetKorisnik[[#This Row],[Vrsta prihoda]], "-", tblNapomenaBudzetKorisnik[[#This Row],[Šifra budžetskog korisnika]])</f>
        <v>723119-0501001</v>
      </c>
    </row>
    <row r="1116" spans="25:29" x14ac:dyDescent="0.2">
      <c r="Y1116" s="260" t="s">
        <v>1008</v>
      </c>
      <c r="Z1116" s="260" t="s">
        <v>2953</v>
      </c>
      <c r="AA1116" s="260" t="s">
        <v>1271</v>
      </c>
      <c r="AB1116" s="260" t="s">
        <v>1272</v>
      </c>
      <c r="AC1116" s="260" t="str">
        <f>CONCATENATE( tblNapomenaBudzetKorisnik[[#This Row],[Vrsta prihoda]], "-", tblNapomenaBudzetKorisnik[[#This Row],[Šifra budžetskog korisnika]])</f>
        <v>723119-0101001</v>
      </c>
    </row>
    <row r="1117" spans="25:29" x14ac:dyDescent="0.2">
      <c r="Y1117" s="260" t="s">
        <v>1008</v>
      </c>
      <c r="Z1117" s="260" t="s">
        <v>2953</v>
      </c>
      <c r="AA1117" s="260" t="s">
        <v>1275</v>
      </c>
      <c r="AB1117" s="260" t="s">
        <v>1276</v>
      </c>
      <c r="AC1117" s="260" t="str">
        <f>CONCATENATE( tblNapomenaBudzetKorisnik[[#This Row],[Vrsta prihoda]], "-", tblNapomenaBudzetKorisnik[[#This Row],[Šifra budžetskog korisnika]])</f>
        <v>723119-0202001</v>
      </c>
    </row>
    <row r="1118" spans="25:29" x14ac:dyDescent="0.2">
      <c r="Y1118" s="260" t="s">
        <v>1008</v>
      </c>
      <c r="Z1118" s="260" t="s">
        <v>2953</v>
      </c>
      <c r="AA1118" s="260" t="s">
        <v>1279</v>
      </c>
      <c r="AB1118" s="260" t="s">
        <v>1280</v>
      </c>
      <c r="AC1118" s="260" t="str">
        <f>CONCATENATE( tblNapomenaBudzetKorisnik[[#This Row],[Vrsta prihoda]], "-", tblNapomenaBudzetKorisnik[[#This Row],[Šifra budžetskog korisnika]])</f>
        <v>723119-0204001</v>
      </c>
    </row>
    <row r="1119" spans="25:29" x14ac:dyDescent="0.2">
      <c r="Y1119" s="260" t="s">
        <v>1008</v>
      </c>
      <c r="Z1119" s="260" t="s">
        <v>2953</v>
      </c>
      <c r="AA1119" s="260" t="s">
        <v>1301</v>
      </c>
      <c r="AB1119" s="260" t="s">
        <v>1302</v>
      </c>
      <c r="AC1119" s="260" t="str">
        <f>CONCATENATE( tblNapomenaBudzetKorisnik[[#This Row],[Vrsta prihoda]], "-", tblNapomenaBudzetKorisnik[[#This Row],[Šifra budžetskog korisnika]])</f>
        <v>723119-0304001</v>
      </c>
    </row>
    <row r="1120" spans="25:29" x14ac:dyDescent="0.2">
      <c r="Y1120" s="260" t="s">
        <v>1008</v>
      </c>
      <c r="Z1120" s="260" t="s">
        <v>2953</v>
      </c>
      <c r="AA1120" s="260" t="s">
        <v>1304</v>
      </c>
      <c r="AB1120" s="260" t="s">
        <v>1305</v>
      </c>
      <c r="AC1120" s="260" t="str">
        <f>CONCATENATE( tblNapomenaBudzetKorisnik[[#This Row],[Vrsta prihoda]], "-", tblNapomenaBudzetKorisnik[[#This Row],[Šifra budžetskog korisnika]])</f>
        <v>723119-0405001</v>
      </c>
    </row>
    <row r="1121" spans="25:29" x14ac:dyDescent="0.2">
      <c r="Y1121" s="260" t="s">
        <v>1008</v>
      </c>
      <c r="Z1121" s="260" t="s">
        <v>2953</v>
      </c>
      <c r="AA1121" s="260" t="s">
        <v>1307</v>
      </c>
      <c r="AB1121" s="260" t="s">
        <v>1308</v>
      </c>
      <c r="AC1121" s="260" t="str">
        <f>CONCATENATE( tblNapomenaBudzetKorisnik[[#This Row],[Vrsta prihoda]], "-", tblNapomenaBudzetKorisnik[[#This Row],[Šifra budžetskog korisnika]])</f>
        <v>723119-0407001</v>
      </c>
    </row>
    <row r="1122" spans="25:29" x14ac:dyDescent="0.2">
      <c r="Y1122" s="260" t="s">
        <v>1008</v>
      </c>
      <c r="Z1122" s="260" t="s">
        <v>2953</v>
      </c>
      <c r="AA1122" s="260" t="s">
        <v>1311</v>
      </c>
      <c r="AB1122" s="260" t="s">
        <v>1312</v>
      </c>
      <c r="AC1122" s="260" t="str">
        <f>CONCATENATE( tblNapomenaBudzetKorisnik[[#This Row],[Vrsta prihoda]], "-", tblNapomenaBudzetKorisnik[[#This Row],[Šifra budžetskog korisnika]])</f>
        <v>723119-0411001</v>
      </c>
    </row>
    <row r="1123" spans="25:29" x14ac:dyDescent="0.2">
      <c r="Y1123" s="260" t="s">
        <v>1008</v>
      </c>
      <c r="Z1123" s="260" t="s">
        <v>2953</v>
      </c>
      <c r="AA1123" s="260" t="s">
        <v>1314</v>
      </c>
      <c r="AB1123" s="260" t="s">
        <v>1315</v>
      </c>
      <c r="AC1123" s="260" t="str">
        <f>CONCATENATE( tblNapomenaBudzetKorisnik[[#This Row],[Vrsta prihoda]], "-", tblNapomenaBudzetKorisnik[[#This Row],[Šifra budžetskog korisnika]])</f>
        <v>723119-0413001</v>
      </c>
    </row>
    <row r="1124" spans="25:29" x14ac:dyDescent="0.2">
      <c r="Y1124" s="260" t="s">
        <v>1008</v>
      </c>
      <c r="Z1124" s="260" t="s">
        <v>2953</v>
      </c>
      <c r="AA1124" s="260" t="s">
        <v>1318</v>
      </c>
      <c r="AB1124" s="260" t="s">
        <v>1319</v>
      </c>
      <c r="AC1124" s="260" t="str">
        <f>CONCATENATE( tblNapomenaBudzetKorisnik[[#This Row],[Vrsta prihoda]], "-", tblNapomenaBudzetKorisnik[[#This Row],[Šifra budžetskog korisnika]])</f>
        <v>723119-0414001</v>
      </c>
    </row>
    <row r="1125" spans="25:29" x14ac:dyDescent="0.2">
      <c r="Y1125" s="260" t="s">
        <v>1008</v>
      </c>
      <c r="Z1125" s="260" t="s">
        <v>2953</v>
      </c>
      <c r="AA1125" s="260" t="s">
        <v>1322</v>
      </c>
      <c r="AB1125" s="260" t="s">
        <v>1323</v>
      </c>
      <c r="AC1125" s="260" t="str">
        <f>CONCATENATE( tblNapomenaBudzetKorisnik[[#This Row],[Vrsta prihoda]], "-", tblNapomenaBudzetKorisnik[[#This Row],[Šifra budžetskog korisnika]])</f>
        <v>723119-0416001</v>
      </c>
    </row>
    <row r="1126" spans="25:29" x14ac:dyDescent="0.2">
      <c r="Y1126" s="260" t="s">
        <v>1008</v>
      </c>
      <c r="Z1126" s="260" t="s">
        <v>2953</v>
      </c>
      <c r="AA1126" s="260" t="s">
        <v>1223</v>
      </c>
      <c r="AB1126" s="260" t="s">
        <v>1224</v>
      </c>
      <c r="AC1126" s="260" t="str">
        <f>CONCATENATE( tblNapomenaBudzetKorisnik[[#This Row],[Vrsta prihoda]], "-", tblNapomenaBudzetKorisnik[[#This Row],[Šifra budžetskog korisnika]])</f>
        <v>723119-0419000</v>
      </c>
    </row>
    <row r="1127" spans="25:29" x14ac:dyDescent="0.2">
      <c r="Y1127" s="260" t="s">
        <v>1008</v>
      </c>
      <c r="Z1127" s="260" t="s">
        <v>2953</v>
      </c>
      <c r="AA1127" s="260" t="s">
        <v>1226</v>
      </c>
      <c r="AB1127" s="260" t="s">
        <v>1227</v>
      </c>
      <c r="AC1127" s="260" t="str">
        <f>CONCATENATE( tblNapomenaBudzetKorisnik[[#This Row],[Vrsta prihoda]], "-", tblNapomenaBudzetKorisnik[[#This Row],[Šifra budžetskog korisnika]])</f>
        <v>723119-0419001</v>
      </c>
    </row>
    <row r="1128" spans="25:29" x14ac:dyDescent="0.2">
      <c r="Y1128" s="260" t="s">
        <v>1008</v>
      </c>
      <c r="Z1128" s="260" t="s">
        <v>2953</v>
      </c>
      <c r="AA1128" s="260" t="s">
        <v>1232</v>
      </c>
      <c r="AB1128" s="260" t="s">
        <v>1233</v>
      </c>
      <c r="AC1128" s="260" t="str">
        <f>CONCATENATE( tblNapomenaBudzetKorisnik[[#This Row],[Vrsta prihoda]], "-", tblNapomenaBudzetKorisnik[[#This Row],[Šifra budžetskog korisnika]])</f>
        <v>723119-0419003</v>
      </c>
    </row>
    <row r="1129" spans="25:29" x14ac:dyDescent="0.2">
      <c r="Y1129" s="260" t="s">
        <v>1008</v>
      </c>
      <c r="Z1129" s="260" t="s">
        <v>2953</v>
      </c>
      <c r="AA1129" s="260" t="s">
        <v>1235</v>
      </c>
      <c r="AB1129" s="260" t="s">
        <v>1236</v>
      </c>
      <c r="AC1129" s="260" t="str">
        <f>CONCATENATE( tblNapomenaBudzetKorisnik[[#This Row],[Vrsta prihoda]], "-", tblNapomenaBudzetKorisnik[[#This Row],[Šifra budžetskog korisnika]])</f>
        <v>723119-0419004</v>
      </c>
    </row>
    <row r="1130" spans="25:29" x14ac:dyDescent="0.2">
      <c r="Y1130" s="260" t="s">
        <v>1008</v>
      </c>
      <c r="Z1130" s="260" t="s">
        <v>2953</v>
      </c>
      <c r="AA1130" s="260" t="s">
        <v>1238</v>
      </c>
      <c r="AB1130" s="260" t="s">
        <v>1239</v>
      </c>
      <c r="AC1130" s="260" t="str">
        <f>CONCATENATE( tblNapomenaBudzetKorisnik[[#This Row],[Vrsta prihoda]], "-", tblNapomenaBudzetKorisnik[[#This Row],[Šifra budžetskog korisnika]])</f>
        <v>723119-0419005</v>
      </c>
    </row>
    <row r="1131" spans="25:29" x14ac:dyDescent="0.2">
      <c r="Y1131" s="260" t="s">
        <v>1008</v>
      </c>
      <c r="Z1131" s="260" t="s">
        <v>2953</v>
      </c>
      <c r="AA1131" s="260" t="s">
        <v>1242</v>
      </c>
      <c r="AB1131" s="260" t="s">
        <v>1243</v>
      </c>
      <c r="AC1131" s="260" t="str">
        <f>CONCATENATE( tblNapomenaBudzetKorisnik[[#This Row],[Vrsta prihoda]], "-", tblNapomenaBudzetKorisnik[[#This Row],[Šifra budžetskog korisnika]])</f>
        <v>723119-0419006</v>
      </c>
    </row>
    <row r="1132" spans="25:29" x14ac:dyDescent="0.2">
      <c r="Y1132" s="260" t="s">
        <v>1008</v>
      </c>
      <c r="Z1132" s="260" t="s">
        <v>2953</v>
      </c>
      <c r="AA1132" s="260" t="s">
        <v>1246</v>
      </c>
      <c r="AB1132" s="260" t="s">
        <v>1247</v>
      </c>
      <c r="AC1132" s="260" t="str">
        <f>CONCATENATE( tblNapomenaBudzetKorisnik[[#This Row],[Vrsta prihoda]], "-", tblNapomenaBudzetKorisnik[[#This Row],[Šifra budžetskog korisnika]])</f>
        <v>723119-0419007</v>
      </c>
    </row>
    <row r="1133" spans="25:29" x14ac:dyDescent="0.2">
      <c r="Y1133" s="260" t="s">
        <v>1008</v>
      </c>
      <c r="Z1133" s="260" t="s">
        <v>2953</v>
      </c>
      <c r="AA1133" s="260" t="s">
        <v>1252</v>
      </c>
      <c r="AB1133" s="260" t="s">
        <v>1253</v>
      </c>
      <c r="AC1133" s="260" t="str">
        <f>CONCATENATE( tblNapomenaBudzetKorisnik[[#This Row],[Vrsta prihoda]], "-", tblNapomenaBudzetKorisnik[[#This Row],[Šifra budžetskog korisnika]])</f>
        <v>723119-1047001</v>
      </c>
    </row>
    <row r="1134" spans="25:29" x14ac:dyDescent="0.2">
      <c r="Y1134" s="260" t="s">
        <v>1008</v>
      </c>
      <c r="Z1134" s="260" t="s">
        <v>2953</v>
      </c>
      <c r="AA1134" s="260" t="s">
        <v>1256</v>
      </c>
      <c r="AB1134" s="260" t="s">
        <v>1257</v>
      </c>
      <c r="AC1134" s="260" t="str">
        <f>CONCATENATE( tblNapomenaBudzetKorisnik[[#This Row],[Vrsta prihoda]], "-", tblNapomenaBudzetKorisnik[[#This Row],[Šifra budžetskog korisnika]])</f>
        <v>723119-1053001</v>
      </c>
    </row>
    <row r="1135" spans="25:29" x14ac:dyDescent="0.2">
      <c r="Y1135" s="260" t="s">
        <v>1008</v>
      </c>
      <c r="Z1135" s="260" t="s">
        <v>2953</v>
      </c>
      <c r="AA1135" s="260" t="s">
        <v>1259</v>
      </c>
      <c r="AB1135" s="260" t="s">
        <v>1260</v>
      </c>
      <c r="AC1135" s="260" t="str">
        <f>CONCATENATE( tblNapomenaBudzetKorisnik[[#This Row],[Vrsta prihoda]], "-", tblNapomenaBudzetKorisnik[[#This Row],[Šifra budžetskog korisnika]])</f>
        <v>723119-1855014</v>
      </c>
    </row>
    <row r="1136" spans="25:29" x14ac:dyDescent="0.2">
      <c r="Y1136" s="260" t="s">
        <v>1008</v>
      </c>
      <c r="Z1136" s="260" t="s">
        <v>2953</v>
      </c>
      <c r="AA1136" s="260" t="s">
        <v>1263</v>
      </c>
      <c r="AB1136" s="260" t="s">
        <v>1264</v>
      </c>
      <c r="AC1136" s="260" t="str">
        <f>CONCATENATE( tblNapomenaBudzetKorisnik[[#This Row],[Vrsta prihoda]], "-", tblNapomenaBudzetKorisnik[[#This Row],[Šifra budžetskog korisnika]])</f>
        <v>723119-1855015</v>
      </c>
    </row>
    <row r="1137" spans="25:29" x14ac:dyDescent="0.2">
      <c r="Y1137" s="260" t="s">
        <v>1008</v>
      </c>
      <c r="Z1137" s="260" t="s">
        <v>2953</v>
      </c>
      <c r="AA1137" s="260" t="s">
        <v>1267</v>
      </c>
      <c r="AB1137" s="260" t="s">
        <v>1268</v>
      </c>
      <c r="AC1137" s="260" t="str">
        <f>CONCATENATE( tblNapomenaBudzetKorisnik[[#This Row],[Vrsta prihoda]], "-", tblNapomenaBudzetKorisnik[[#This Row],[Šifra budžetskog korisnika]])</f>
        <v>723119-3710001</v>
      </c>
    </row>
    <row r="1138" spans="25:29" x14ac:dyDescent="0.2">
      <c r="Y1138" s="260" t="s">
        <v>1008</v>
      </c>
      <c r="Z1138" s="260" t="s">
        <v>2953</v>
      </c>
      <c r="AA1138" s="260" t="s">
        <v>791</v>
      </c>
      <c r="AB1138" s="260" t="s">
        <v>792</v>
      </c>
      <c r="AC1138" s="260" t="str">
        <f>CONCATENATE( tblNapomenaBudzetKorisnik[[#This Row],[Vrsta prihoda]], "-", tblNapomenaBudzetKorisnik[[#This Row],[Šifra budžetskog korisnika]])</f>
        <v>723119-1060001</v>
      </c>
    </row>
    <row r="1139" spans="25:29" x14ac:dyDescent="0.2">
      <c r="Y1139" s="260" t="s">
        <v>1008</v>
      </c>
      <c r="Z1139" s="260" t="s">
        <v>2953</v>
      </c>
      <c r="AA1139" s="260" t="s">
        <v>796</v>
      </c>
      <c r="AB1139" s="260" t="s">
        <v>797</v>
      </c>
      <c r="AC1139" s="260" t="str">
        <f>CONCATENATE( tblNapomenaBudzetKorisnik[[#This Row],[Vrsta prihoda]], "-", tblNapomenaBudzetKorisnik[[#This Row],[Šifra budžetskog korisnika]])</f>
        <v>723119-1061001</v>
      </c>
    </row>
    <row r="1140" spans="25:29" x14ac:dyDescent="0.2">
      <c r="Y1140" s="260" t="s">
        <v>1008</v>
      </c>
      <c r="Z1140" s="260" t="s">
        <v>2953</v>
      </c>
      <c r="AA1140" s="260" t="s">
        <v>802</v>
      </c>
      <c r="AB1140" s="260" t="s">
        <v>803</v>
      </c>
      <c r="AC1140" s="260" t="str">
        <f>CONCATENATE( tblNapomenaBudzetKorisnik[[#This Row],[Vrsta prihoda]], "-", tblNapomenaBudzetKorisnik[[#This Row],[Šifra budžetskog korisnika]])</f>
        <v>723119-1062001</v>
      </c>
    </row>
    <row r="1141" spans="25:29" x14ac:dyDescent="0.2">
      <c r="Y1141" s="260" t="s">
        <v>1008</v>
      </c>
      <c r="Z1141" s="260" t="s">
        <v>2953</v>
      </c>
      <c r="AA1141" s="260" t="s">
        <v>807</v>
      </c>
      <c r="AB1141" s="260" t="s">
        <v>808</v>
      </c>
      <c r="AC1141" s="260" t="str">
        <f>CONCATENATE( tblNapomenaBudzetKorisnik[[#This Row],[Vrsta prihoda]], "-", tblNapomenaBudzetKorisnik[[#This Row],[Šifra budžetskog korisnika]])</f>
        <v>723119-1063001</v>
      </c>
    </row>
    <row r="1142" spans="25:29" x14ac:dyDescent="0.2">
      <c r="Y1142" s="260" t="s">
        <v>1008</v>
      </c>
      <c r="Z1142" s="260" t="s">
        <v>2953</v>
      </c>
      <c r="AA1142" s="260" t="s">
        <v>812</v>
      </c>
      <c r="AB1142" s="260" t="s">
        <v>813</v>
      </c>
      <c r="AC1142" s="260" t="str">
        <f>CONCATENATE( tblNapomenaBudzetKorisnik[[#This Row],[Vrsta prihoda]], "-", tblNapomenaBudzetKorisnik[[#This Row],[Šifra budžetskog korisnika]])</f>
        <v>723119-1064001</v>
      </c>
    </row>
    <row r="1143" spans="25:29" x14ac:dyDescent="0.2">
      <c r="Y1143" s="260" t="s">
        <v>1008</v>
      </c>
      <c r="Z1143" s="260" t="s">
        <v>2953</v>
      </c>
      <c r="AA1143" s="260" t="s">
        <v>818</v>
      </c>
      <c r="AB1143" s="260" t="s">
        <v>819</v>
      </c>
      <c r="AC1143" s="260" t="str">
        <f>CONCATENATE( tblNapomenaBudzetKorisnik[[#This Row],[Vrsta prihoda]], "-", tblNapomenaBudzetKorisnik[[#This Row],[Šifra budžetskog korisnika]])</f>
        <v>723119-1065001</v>
      </c>
    </row>
    <row r="1144" spans="25:29" x14ac:dyDescent="0.2">
      <c r="Y1144" s="260" t="s">
        <v>1008</v>
      </c>
      <c r="Z1144" s="260" t="s">
        <v>2953</v>
      </c>
      <c r="AA1144" s="260" t="s">
        <v>824</v>
      </c>
      <c r="AB1144" s="260" t="s">
        <v>825</v>
      </c>
      <c r="AC1144" s="260" t="str">
        <f>CONCATENATE( tblNapomenaBudzetKorisnik[[#This Row],[Vrsta prihoda]], "-", tblNapomenaBudzetKorisnik[[#This Row],[Šifra budžetskog korisnika]])</f>
        <v>723119-1066001</v>
      </c>
    </row>
    <row r="1145" spans="25:29" x14ac:dyDescent="0.2">
      <c r="Y1145" s="260" t="s">
        <v>1008</v>
      </c>
      <c r="Z1145" s="260" t="s">
        <v>2953</v>
      </c>
      <c r="AA1145" s="260" t="s">
        <v>830</v>
      </c>
      <c r="AB1145" s="260" t="s">
        <v>831</v>
      </c>
      <c r="AC1145" s="260" t="str">
        <f>CONCATENATE( tblNapomenaBudzetKorisnik[[#This Row],[Vrsta prihoda]], "-", tblNapomenaBudzetKorisnik[[#This Row],[Šifra budžetskog korisnika]])</f>
        <v>723119-1067001</v>
      </c>
    </row>
    <row r="1146" spans="25:29" x14ac:dyDescent="0.2">
      <c r="Y1146" s="260" t="s">
        <v>1008</v>
      </c>
      <c r="Z1146" s="260" t="s">
        <v>2953</v>
      </c>
      <c r="AA1146" s="260" t="s">
        <v>836</v>
      </c>
      <c r="AB1146" s="260" t="s">
        <v>837</v>
      </c>
      <c r="AC1146" s="260" t="str">
        <f>CONCATENATE( tblNapomenaBudzetKorisnik[[#This Row],[Vrsta prihoda]], "-", tblNapomenaBudzetKorisnik[[#This Row],[Šifra budžetskog korisnika]])</f>
        <v>723119-1068001</v>
      </c>
    </row>
    <row r="1147" spans="25:29" x14ac:dyDescent="0.2">
      <c r="Y1147" s="260" t="s">
        <v>1008</v>
      </c>
      <c r="Z1147" s="260" t="s">
        <v>2953</v>
      </c>
      <c r="AA1147" s="260" t="s">
        <v>842</v>
      </c>
      <c r="AB1147" s="260" t="s">
        <v>843</v>
      </c>
      <c r="AC1147" s="260" t="str">
        <f>CONCATENATE( tblNapomenaBudzetKorisnik[[#This Row],[Vrsta prihoda]], "-", tblNapomenaBudzetKorisnik[[#This Row],[Šifra budžetskog korisnika]])</f>
        <v>723119-1069001</v>
      </c>
    </row>
    <row r="1148" spans="25:29" x14ac:dyDescent="0.2">
      <c r="Y1148" s="260" t="s">
        <v>1008</v>
      </c>
      <c r="Z1148" s="260" t="s">
        <v>2953</v>
      </c>
      <c r="AA1148" s="260" t="s">
        <v>848</v>
      </c>
      <c r="AB1148" s="260" t="s">
        <v>849</v>
      </c>
      <c r="AC1148" s="260" t="str">
        <f>CONCATENATE( tblNapomenaBudzetKorisnik[[#This Row],[Vrsta prihoda]], "-", tblNapomenaBudzetKorisnik[[#This Row],[Šifra budžetskog korisnika]])</f>
        <v>723119-1070001</v>
      </c>
    </row>
    <row r="1149" spans="25:29" x14ac:dyDescent="0.2">
      <c r="Y1149" s="260" t="s">
        <v>1008</v>
      </c>
      <c r="Z1149" s="260" t="s">
        <v>2953</v>
      </c>
      <c r="AA1149" s="260" t="s">
        <v>854</v>
      </c>
      <c r="AB1149" s="260" t="s">
        <v>855</v>
      </c>
      <c r="AC1149" s="260" t="str">
        <f>CONCATENATE( tblNapomenaBudzetKorisnik[[#This Row],[Vrsta prihoda]], "-", tblNapomenaBudzetKorisnik[[#This Row],[Šifra budžetskog korisnika]])</f>
        <v>723119-1071001</v>
      </c>
    </row>
    <row r="1150" spans="25:29" x14ac:dyDescent="0.2">
      <c r="Y1150" s="260" t="s">
        <v>1008</v>
      </c>
      <c r="Z1150" s="260" t="s">
        <v>2953</v>
      </c>
      <c r="AA1150" s="260" t="s">
        <v>860</v>
      </c>
      <c r="AB1150" s="260" t="s">
        <v>861</v>
      </c>
      <c r="AC1150" s="260" t="str">
        <f>CONCATENATE( tblNapomenaBudzetKorisnik[[#This Row],[Vrsta prihoda]], "-", tblNapomenaBudzetKorisnik[[#This Row],[Šifra budžetskog korisnika]])</f>
        <v>723119-1072001</v>
      </c>
    </row>
    <row r="1151" spans="25:29" x14ac:dyDescent="0.2">
      <c r="Y1151" s="260" t="s">
        <v>1008</v>
      </c>
      <c r="Z1151" s="260" t="s">
        <v>2953</v>
      </c>
      <c r="AA1151" s="260" t="s">
        <v>866</v>
      </c>
      <c r="AB1151" s="260" t="s">
        <v>867</v>
      </c>
      <c r="AC1151" s="260" t="str">
        <f>CONCATENATE( tblNapomenaBudzetKorisnik[[#This Row],[Vrsta prihoda]], "-", tblNapomenaBudzetKorisnik[[#This Row],[Šifra budžetskog korisnika]])</f>
        <v>723119-1073001</v>
      </c>
    </row>
    <row r="1152" spans="25:29" x14ac:dyDescent="0.2">
      <c r="Y1152" s="260" t="s">
        <v>1008</v>
      </c>
      <c r="Z1152" s="260" t="s">
        <v>2953</v>
      </c>
      <c r="AA1152" s="260" t="s">
        <v>872</v>
      </c>
      <c r="AB1152" s="260" t="s">
        <v>873</v>
      </c>
      <c r="AC1152" s="260" t="str">
        <f>CONCATENATE( tblNapomenaBudzetKorisnik[[#This Row],[Vrsta prihoda]], "-", tblNapomenaBudzetKorisnik[[#This Row],[Šifra budžetskog korisnika]])</f>
        <v>723119-1074001</v>
      </c>
    </row>
    <row r="1153" spans="25:29" x14ac:dyDescent="0.2">
      <c r="Y1153" s="260" t="s">
        <v>1008</v>
      </c>
      <c r="Z1153" s="260" t="s">
        <v>2953</v>
      </c>
      <c r="AA1153" s="260" t="s">
        <v>878</v>
      </c>
      <c r="AB1153" s="260" t="s">
        <v>879</v>
      </c>
      <c r="AC1153" s="260" t="str">
        <f>CONCATENATE( tblNapomenaBudzetKorisnik[[#This Row],[Vrsta prihoda]], "-", tblNapomenaBudzetKorisnik[[#This Row],[Šifra budžetskog korisnika]])</f>
        <v>723119-1075001</v>
      </c>
    </row>
    <row r="1154" spans="25:29" x14ac:dyDescent="0.2">
      <c r="Y1154" s="260" t="s">
        <v>1008</v>
      </c>
      <c r="Z1154" s="260" t="s">
        <v>2953</v>
      </c>
      <c r="AA1154" s="260" t="s">
        <v>883</v>
      </c>
      <c r="AB1154" s="260" t="s">
        <v>884</v>
      </c>
      <c r="AC1154" s="260" t="str">
        <f>CONCATENATE( tblNapomenaBudzetKorisnik[[#This Row],[Vrsta prihoda]], "-", tblNapomenaBudzetKorisnik[[#This Row],[Šifra budžetskog korisnika]])</f>
        <v>723119-1076001</v>
      </c>
    </row>
    <row r="1155" spans="25:29" x14ac:dyDescent="0.2">
      <c r="Y1155" s="260" t="s">
        <v>1008</v>
      </c>
      <c r="Z1155" s="260" t="s">
        <v>2953</v>
      </c>
      <c r="AA1155" s="260" t="s">
        <v>889</v>
      </c>
      <c r="AB1155" s="260" t="s">
        <v>890</v>
      </c>
      <c r="AC1155" s="260" t="str">
        <f>CONCATENATE( tblNapomenaBudzetKorisnik[[#This Row],[Vrsta prihoda]], "-", tblNapomenaBudzetKorisnik[[#This Row],[Šifra budžetskog korisnika]])</f>
        <v>723119-1077001</v>
      </c>
    </row>
    <row r="1156" spans="25:29" x14ac:dyDescent="0.2">
      <c r="Y1156" s="260" t="s">
        <v>1008</v>
      </c>
      <c r="Z1156" s="260" t="s">
        <v>2953</v>
      </c>
      <c r="AA1156" s="260" t="s">
        <v>1326</v>
      </c>
      <c r="AB1156" s="260" t="s">
        <v>1327</v>
      </c>
      <c r="AC1156" s="260" t="str">
        <f>CONCATENATE( tblNapomenaBudzetKorisnik[[#This Row],[Vrsta prihoda]], "-", tblNapomenaBudzetKorisnik[[#This Row],[Šifra budžetskog korisnika]])</f>
        <v>723119-0417001</v>
      </c>
    </row>
    <row r="1157" spans="25:29" x14ac:dyDescent="0.2">
      <c r="Y1157" s="260" t="s">
        <v>1008</v>
      </c>
      <c r="Z1157" s="260" t="s">
        <v>2953</v>
      </c>
      <c r="AA1157" s="260" t="s">
        <v>1332</v>
      </c>
      <c r="AB1157" s="260" t="s">
        <v>1333</v>
      </c>
      <c r="AC1157" s="260" t="str">
        <f>CONCATENATE( tblNapomenaBudzetKorisnik[[#This Row],[Vrsta prihoda]], "-", tblNapomenaBudzetKorisnik[[#This Row],[Šifra budžetskog korisnika]])</f>
        <v>723119-0712101</v>
      </c>
    </row>
    <row r="1158" spans="25:29" x14ac:dyDescent="0.2">
      <c r="Y1158" s="260" t="s">
        <v>1008</v>
      </c>
      <c r="Z1158" s="260" t="s">
        <v>2953</v>
      </c>
      <c r="AA1158" s="260" t="s">
        <v>1336</v>
      </c>
      <c r="AB1158" s="260" t="s">
        <v>1337</v>
      </c>
      <c r="AC1158" s="260" t="str">
        <f>CONCATENATE( tblNapomenaBudzetKorisnik[[#This Row],[Vrsta prihoda]], "-", tblNapomenaBudzetKorisnik[[#This Row],[Šifra budžetskog korisnika]])</f>
        <v>723119-0712102</v>
      </c>
    </row>
    <row r="1159" spans="25:29" x14ac:dyDescent="0.2">
      <c r="Y1159" s="260" t="s">
        <v>1008</v>
      </c>
      <c r="Z1159" s="260" t="s">
        <v>2953</v>
      </c>
      <c r="AA1159" s="260" t="s">
        <v>1339</v>
      </c>
      <c r="AB1159" s="260" t="s">
        <v>1340</v>
      </c>
      <c r="AC1159" s="260" t="str">
        <f>CONCATENATE( tblNapomenaBudzetKorisnik[[#This Row],[Vrsta prihoda]], "-", tblNapomenaBudzetKorisnik[[#This Row],[Šifra budžetskog korisnika]])</f>
        <v>723119-0712103</v>
      </c>
    </row>
    <row r="1160" spans="25:29" x14ac:dyDescent="0.2">
      <c r="Y1160" s="260" t="s">
        <v>1008</v>
      </c>
      <c r="Z1160" s="260" t="s">
        <v>2953</v>
      </c>
      <c r="AA1160" s="260" t="s">
        <v>1342</v>
      </c>
      <c r="AB1160" s="260" t="s">
        <v>1343</v>
      </c>
      <c r="AC1160" s="260" t="str">
        <f>CONCATENATE( tblNapomenaBudzetKorisnik[[#This Row],[Vrsta prihoda]], "-", tblNapomenaBudzetKorisnik[[#This Row],[Šifra budžetskog korisnika]])</f>
        <v>723119-0712104</v>
      </c>
    </row>
    <row r="1161" spans="25:29" x14ac:dyDescent="0.2">
      <c r="Y1161" s="260" t="s">
        <v>1008</v>
      </c>
      <c r="Z1161" s="260" t="s">
        <v>2953</v>
      </c>
      <c r="AA1161" s="260" t="s">
        <v>1346</v>
      </c>
      <c r="AB1161" s="260" t="s">
        <v>1347</v>
      </c>
      <c r="AC1161" s="260" t="str">
        <f>CONCATENATE( tblNapomenaBudzetKorisnik[[#This Row],[Vrsta prihoda]], "-", tblNapomenaBudzetKorisnik[[#This Row],[Šifra budžetskog korisnika]])</f>
        <v>723119-0712107</v>
      </c>
    </row>
    <row r="1162" spans="25:29" x14ac:dyDescent="0.2">
      <c r="Y1162" s="260" t="s">
        <v>1008</v>
      </c>
      <c r="Z1162" s="260" t="s">
        <v>2953</v>
      </c>
      <c r="AA1162" s="260" t="s">
        <v>2429</v>
      </c>
      <c r="AB1162" s="260" t="s">
        <v>2430</v>
      </c>
      <c r="AC1162" s="260" t="str">
        <f>CONCATENATE( tblNapomenaBudzetKorisnik[[#This Row],[Vrsta prihoda]], "-", tblNapomenaBudzetKorisnik[[#This Row],[Šifra budžetskog korisnika]])</f>
        <v>723119-0712000</v>
      </c>
    </row>
    <row r="1163" spans="25:29" x14ac:dyDescent="0.2">
      <c r="Y1163" s="260" t="s">
        <v>1008</v>
      </c>
      <c r="Z1163" s="260" t="s">
        <v>2953</v>
      </c>
      <c r="AA1163" s="260" t="s">
        <v>1330</v>
      </c>
      <c r="AB1163" s="260" t="s">
        <v>1331</v>
      </c>
      <c r="AC1163" s="260" t="str">
        <f>CONCATENATE( tblNapomenaBudzetKorisnik[[#This Row],[Vrsta prihoda]], "-", tblNapomenaBudzetKorisnik[[#This Row],[Šifra budžetskog korisnika]])</f>
        <v>723119-0712100</v>
      </c>
    </row>
    <row r="1164" spans="25:29" x14ac:dyDescent="0.2">
      <c r="Y1164" s="260" t="s">
        <v>1008</v>
      </c>
      <c r="Z1164" s="260" t="s">
        <v>2953</v>
      </c>
      <c r="AA1164" s="260" t="s">
        <v>2370</v>
      </c>
      <c r="AB1164" s="260" t="s">
        <v>2371</v>
      </c>
      <c r="AC1164" s="260" t="str">
        <f>CONCATENATE( tblNapomenaBudzetKorisnik[[#This Row],[Vrsta prihoda]], "-", tblNapomenaBudzetKorisnik[[#This Row],[Šifra budžetskog korisnika]])</f>
        <v>723119-0712111</v>
      </c>
    </row>
    <row r="1165" spans="25:29" x14ac:dyDescent="0.2">
      <c r="Y1165" s="260" t="s">
        <v>1008</v>
      </c>
      <c r="Z1165" s="260" t="s">
        <v>2953</v>
      </c>
      <c r="AA1165" s="260" t="s">
        <v>2374</v>
      </c>
      <c r="AB1165" s="260" t="s">
        <v>2375</v>
      </c>
      <c r="AC1165" s="260" t="str">
        <f>CONCATENATE( tblNapomenaBudzetKorisnik[[#This Row],[Vrsta prihoda]], "-", tblNapomenaBudzetKorisnik[[#This Row],[Šifra budžetskog korisnika]])</f>
        <v>723119-0712243</v>
      </c>
    </row>
    <row r="1166" spans="25:29" x14ac:dyDescent="0.2">
      <c r="Y1166" s="260" t="s">
        <v>1008</v>
      </c>
      <c r="Z1166" s="260" t="s">
        <v>2953</v>
      </c>
      <c r="AA1166" s="260" t="s">
        <v>2378</v>
      </c>
      <c r="AB1166" s="260" t="s">
        <v>2379</v>
      </c>
      <c r="AC1166" s="260" t="str">
        <f>CONCATENATE( tblNapomenaBudzetKorisnik[[#This Row],[Vrsta prihoda]], "-", tblNapomenaBudzetKorisnik[[#This Row],[Šifra budžetskog korisnika]])</f>
        <v>723119-0712244</v>
      </c>
    </row>
    <row r="1167" spans="25:29" x14ac:dyDescent="0.2">
      <c r="Y1167" s="260" t="s">
        <v>1008</v>
      </c>
      <c r="Z1167" s="260" t="s">
        <v>2953</v>
      </c>
      <c r="AA1167" s="260" t="s">
        <v>2382</v>
      </c>
      <c r="AB1167" s="260" t="s">
        <v>2383</v>
      </c>
      <c r="AC1167" s="260" t="str">
        <f>CONCATENATE( tblNapomenaBudzetKorisnik[[#This Row],[Vrsta prihoda]], "-", tblNapomenaBudzetKorisnik[[#This Row],[Šifra budžetskog korisnika]])</f>
        <v>723119-0712246</v>
      </c>
    </row>
    <row r="1168" spans="25:29" x14ac:dyDescent="0.2">
      <c r="Y1168" s="260" t="s">
        <v>1008</v>
      </c>
      <c r="Z1168" s="260" t="s">
        <v>2953</v>
      </c>
      <c r="AA1168" s="260" t="s">
        <v>2386</v>
      </c>
      <c r="AB1168" s="260" t="s">
        <v>2383</v>
      </c>
      <c r="AC1168" s="260" t="str">
        <f>CONCATENATE( tblNapomenaBudzetKorisnik[[#This Row],[Vrsta prihoda]], "-", tblNapomenaBudzetKorisnik[[#This Row],[Šifra budžetskog korisnika]])</f>
        <v>723119-0712322</v>
      </c>
    </row>
    <row r="1169" spans="25:29" x14ac:dyDescent="0.2">
      <c r="Y1169" s="260" t="s">
        <v>1008</v>
      </c>
      <c r="Z1169" s="260" t="s">
        <v>2953</v>
      </c>
      <c r="AA1169" s="260" t="s">
        <v>2389</v>
      </c>
      <c r="AB1169" s="260" t="s">
        <v>2390</v>
      </c>
      <c r="AC1169" s="260" t="str">
        <f>CONCATENATE( tblNapomenaBudzetKorisnik[[#This Row],[Vrsta prihoda]], "-", tblNapomenaBudzetKorisnik[[#This Row],[Šifra budžetskog korisnika]])</f>
        <v>723119-0712421</v>
      </c>
    </row>
    <row r="1170" spans="25:29" x14ac:dyDescent="0.2">
      <c r="Y1170" s="260" t="s">
        <v>1008</v>
      </c>
      <c r="Z1170" s="260" t="s">
        <v>2953</v>
      </c>
      <c r="AA1170" s="260" t="s">
        <v>2393</v>
      </c>
      <c r="AB1170" s="260" t="s">
        <v>2394</v>
      </c>
      <c r="AC1170" s="260" t="str">
        <f>CONCATENATE( tblNapomenaBudzetKorisnik[[#This Row],[Vrsta prihoda]], "-", tblNapomenaBudzetKorisnik[[#This Row],[Šifra budžetskog korisnika]])</f>
        <v>723119-0712422</v>
      </c>
    </row>
    <row r="1171" spans="25:29" x14ac:dyDescent="0.2">
      <c r="Y1171" s="260" t="s">
        <v>1008</v>
      </c>
      <c r="Z1171" s="260" t="s">
        <v>2953</v>
      </c>
      <c r="AA1171" s="260" t="s">
        <v>2397</v>
      </c>
      <c r="AB1171" s="260" t="s">
        <v>2398</v>
      </c>
      <c r="AC1171" s="260" t="str">
        <f>CONCATENATE( tblNapomenaBudzetKorisnik[[#This Row],[Vrsta prihoda]], "-", tblNapomenaBudzetKorisnik[[#This Row],[Šifra budžetskog korisnika]])</f>
        <v>723119-0712423</v>
      </c>
    </row>
    <row r="1172" spans="25:29" x14ac:dyDescent="0.2">
      <c r="Y1172" s="260" t="s">
        <v>1008</v>
      </c>
      <c r="Z1172" s="260" t="s">
        <v>2953</v>
      </c>
      <c r="AA1172" s="260" t="s">
        <v>2401</v>
      </c>
      <c r="AB1172" s="260" t="s">
        <v>2383</v>
      </c>
      <c r="AC1172" s="260" t="str">
        <f>CONCATENATE( tblNapomenaBudzetKorisnik[[#This Row],[Vrsta prihoda]], "-", tblNapomenaBudzetKorisnik[[#This Row],[Šifra budžetskog korisnika]])</f>
        <v>723119-0712526</v>
      </c>
    </row>
    <row r="1173" spans="25:29" x14ac:dyDescent="0.2">
      <c r="Y1173" s="260" t="s">
        <v>1008</v>
      </c>
      <c r="Z1173" s="260" t="s">
        <v>2953</v>
      </c>
      <c r="AA1173" s="260" t="s">
        <v>2404</v>
      </c>
      <c r="AB1173" s="260" t="s">
        <v>2405</v>
      </c>
      <c r="AC1173" s="260" t="str">
        <f>CONCATENATE( tblNapomenaBudzetKorisnik[[#This Row],[Vrsta prihoda]], "-", tblNapomenaBudzetKorisnik[[#This Row],[Šifra budžetskog korisnika]])</f>
        <v>723119-0712527</v>
      </c>
    </row>
    <row r="1174" spans="25:29" x14ac:dyDescent="0.2">
      <c r="Y1174" s="260" t="s">
        <v>1008</v>
      </c>
      <c r="Z1174" s="260" t="s">
        <v>2953</v>
      </c>
      <c r="AA1174" s="260" t="s">
        <v>2408</v>
      </c>
      <c r="AB1174" s="260" t="s">
        <v>2383</v>
      </c>
      <c r="AC1174" s="260" t="str">
        <f>CONCATENATE( tblNapomenaBudzetKorisnik[[#This Row],[Vrsta prihoda]], "-", tblNapomenaBudzetKorisnik[[#This Row],[Šifra budžetskog korisnika]])</f>
        <v>723119-0712616</v>
      </c>
    </row>
    <row r="1175" spans="25:29" x14ac:dyDescent="0.2">
      <c r="Y1175" s="260" t="s">
        <v>1008</v>
      </c>
      <c r="Z1175" s="260" t="s">
        <v>2953</v>
      </c>
      <c r="AA1175" s="260" t="s">
        <v>2410</v>
      </c>
      <c r="AB1175" s="260" t="s">
        <v>2405</v>
      </c>
      <c r="AC1175" s="260" t="str">
        <f>CONCATENATE( tblNapomenaBudzetKorisnik[[#This Row],[Vrsta prihoda]], "-", tblNapomenaBudzetKorisnik[[#This Row],[Šifra budžetskog korisnika]])</f>
        <v>723119-0712617</v>
      </c>
    </row>
    <row r="1176" spans="25:29" x14ac:dyDescent="0.2">
      <c r="Y1176" s="260" t="s">
        <v>1008</v>
      </c>
      <c r="Z1176" s="260" t="s">
        <v>2953</v>
      </c>
      <c r="AA1176" s="260" t="s">
        <v>1349</v>
      </c>
      <c r="AB1176" s="260" t="s">
        <v>1350</v>
      </c>
      <c r="AC1176" s="260" t="str">
        <f>CONCATENATE( tblNapomenaBudzetKorisnik[[#This Row],[Vrsta prihoda]], "-", tblNapomenaBudzetKorisnik[[#This Row],[Šifra budžetskog korisnika]])</f>
        <v>723119-0712108</v>
      </c>
    </row>
    <row r="1177" spans="25:29" x14ac:dyDescent="0.2">
      <c r="Y1177" s="260" t="s">
        <v>1008</v>
      </c>
      <c r="Z1177" s="260" t="s">
        <v>2953</v>
      </c>
      <c r="AA1177" s="260" t="s">
        <v>1353</v>
      </c>
      <c r="AB1177" s="260" t="s">
        <v>1354</v>
      </c>
      <c r="AC1177" s="260" t="str">
        <f>CONCATENATE( tblNapomenaBudzetKorisnik[[#This Row],[Vrsta prihoda]], "-", tblNapomenaBudzetKorisnik[[#This Row],[Šifra budžetskog korisnika]])</f>
        <v>723119-0712109</v>
      </c>
    </row>
    <row r="1178" spans="25:29" x14ac:dyDescent="0.2">
      <c r="Y1178" s="260" t="s">
        <v>1008</v>
      </c>
      <c r="Z1178" s="260" t="s">
        <v>2953</v>
      </c>
      <c r="AA1178" s="260" t="s">
        <v>1357</v>
      </c>
      <c r="AB1178" s="260" t="s">
        <v>1358</v>
      </c>
      <c r="AC1178" s="260" t="str">
        <f>CONCATENATE( tblNapomenaBudzetKorisnik[[#This Row],[Vrsta prihoda]], "-", tblNapomenaBudzetKorisnik[[#This Row],[Šifra budžetskog korisnika]])</f>
        <v>723119-0712110</v>
      </c>
    </row>
    <row r="1179" spans="25:29" x14ac:dyDescent="0.2">
      <c r="Y1179" s="260" t="s">
        <v>1008</v>
      </c>
      <c r="Z1179" s="260" t="s">
        <v>2953</v>
      </c>
      <c r="AA1179" s="260" t="s">
        <v>1361</v>
      </c>
      <c r="AB1179" s="260" t="s">
        <v>1362</v>
      </c>
      <c r="AC1179" s="260" t="str">
        <f>CONCATENATE( tblNapomenaBudzetKorisnik[[#This Row],[Vrsta prihoda]], "-", tblNapomenaBudzetKorisnik[[#This Row],[Šifra budžetskog korisnika]])</f>
        <v>723119-0712200</v>
      </c>
    </row>
    <row r="1180" spans="25:29" x14ac:dyDescent="0.2">
      <c r="Y1180" s="260" t="s">
        <v>1008</v>
      </c>
      <c r="Z1180" s="260" t="s">
        <v>2953</v>
      </c>
      <c r="AA1180" s="260" t="s">
        <v>2471</v>
      </c>
      <c r="AB1180" s="260" t="s">
        <v>2472</v>
      </c>
      <c r="AC1180" s="260" t="str">
        <f>CONCATENATE( tblNapomenaBudzetKorisnik[[#This Row],[Vrsta prihoda]], "-", tblNapomenaBudzetKorisnik[[#This Row],[Šifra budžetskog korisnika]])</f>
        <v>723119-0712247</v>
      </c>
    </row>
    <row r="1181" spans="25:29" x14ac:dyDescent="0.2">
      <c r="Y1181" s="260" t="s">
        <v>1008</v>
      </c>
      <c r="Z1181" s="260" t="s">
        <v>2953</v>
      </c>
      <c r="AA1181" s="260" t="s">
        <v>2474</v>
      </c>
      <c r="AB1181" s="260" t="s">
        <v>2475</v>
      </c>
      <c r="AC1181" s="260" t="str">
        <f>CONCATENATE( tblNapomenaBudzetKorisnik[[#This Row],[Vrsta prihoda]], "-", tblNapomenaBudzetKorisnik[[#This Row],[Šifra budžetskog korisnika]])</f>
        <v>723119-0712248</v>
      </c>
    </row>
    <row r="1182" spans="25:29" x14ac:dyDescent="0.2">
      <c r="Y1182" s="260" t="s">
        <v>1008</v>
      </c>
      <c r="Z1182" s="260" t="s">
        <v>2953</v>
      </c>
      <c r="AA1182" s="260" t="s">
        <v>2478</v>
      </c>
      <c r="AB1182" s="260" t="s">
        <v>2479</v>
      </c>
      <c r="AC1182" s="260" t="str">
        <f>CONCATENATE( tblNapomenaBudzetKorisnik[[#This Row],[Vrsta prihoda]], "-", tblNapomenaBudzetKorisnik[[#This Row],[Šifra budžetskog korisnika]])</f>
        <v>723119-0712249</v>
      </c>
    </row>
    <row r="1183" spans="25:29" x14ac:dyDescent="0.2">
      <c r="Y1183" s="260" t="s">
        <v>1008</v>
      </c>
      <c r="Z1183" s="260" t="s">
        <v>2953</v>
      </c>
      <c r="AA1183" s="260" t="s">
        <v>2482</v>
      </c>
      <c r="AB1183" s="260" t="s">
        <v>2483</v>
      </c>
      <c r="AC1183" s="260" t="str">
        <f>CONCATENATE( tblNapomenaBudzetKorisnik[[#This Row],[Vrsta prihoda]], "-", tblNapomenaBudzetKorisnik[[#This Row],[Šifra budžetskog korisnika]])</f>
        <v>723119-0712252</v>
      </c>
    </row>
    <row r="1184" spans="25:29" x14ac:dyDescent="0.2">
      <c r="Y1184" s="260" t="s">
        <v>1008</v>
      </c>
      <c r="Z1184" s="260" t="s">
        <v>2953</v>
      </c>
      <c r="AA1184" s="260" t="s">
        <v>2485</v>
      </c>
      <c r="AB1184" s="260" t="s">
        <v>2405</v>
      </c>
      <c r="AC1184" s="260" t="str">
        <f>CONCATENATE( tblNapomenaBudzetKorisnik[[#This Row],[Vrsta prihoda]], "-", tblNapomenaBudzetKorisnik[[#This Row],[Šifra budžetskog korisnika]])</f>
        <v>723119-0712323</v>
      </c>
    </row>
    <row r="1185" spans="25:29" x14ac:dyDescent="0.2">
      <c r="Y1185" s="260" t="s">
        <v>1008</v>
      </c>
      <c r="Z1185" s="260" t="s">
        <v>2953</v>
      </c>
      <c r="AA1185" s="260" t="s">
        <v>2488</v>
      </c>
      <c r="AB1185" s="260" t="s">
        <v>2489</v>
      </c>
      <c r="AC1185" s="260" t="str">
        <f>CONCATENATE( tblNapomenaBudzetKorisnik[[#This Row],[Vrsta prihoda]], "-", tblNapomenaBudzetKorisnik[[#This Row],[Šifra budžetskog korisnika]])</f>
        <v>723119-0712324</v>
      </c>
    </row>
    <row r="1186" spans="25:29" x14ac:dyDescent="0.2">
      <c r="Y1186" s="260" t="s">
        <v>1008</v>
      </c>
      <c r="Z1186" s="260" t="s">
        <v>2953</v>
      </c>
      <c r="AA1186" s="260" t="s">
        <v>2491</v>
      </c>
      <c r="AB1186" s="260" t="s">
        <v>2492</v>
      </c>
      <c r="AC1186" s="260" t="str">
        <f>CONCATENATE( tblNapomenaBudzetKorisnik[[#This Row],[Vrsta prihoda]], "-", tblNapomenaBudzetKorisnik[[#This Row],[Šifra budžetskog korisnika]])</f>
        <v>723119-0712325</v>
      </c>
    </row>
    <row r="1187" spans="25:29" x14ac:dyDescent="0.2">
      <c r="Y1187" s="260" t="s">
        <v>1008</v>
      </c>
      <c r="Z1187" s="260" t="s">
        <v>2953</v>
      </c>
      <c r="AA1187" s="260" t="s">
        <v>2494</v>
      </c>
      <c r="AB1187" s="260" t="s">
        <v>2405</v>
      </c>
      <c r="AC1187" s="260" t="str">
        <f>CONCATENATE( tblNapomenaBudzetKorisnik[[#This Row],[Vrsta prihoda]], "-", tblNapomenaBudzetKorisnik[[#This Row],[Šifra budžetskog korisnika]])</f>
        <v>723119-0712424</v>
      </c>
    </row>
    <row r="1188" spans="25:29" x14ac:dyDescent="0.2">
      <c r="Y1188" s="260" t="s">
        <v>1008</v>
      </c>
      <c r="Z1188" s="260" t="s">
        <v>2953</v>
      </c>
      <c r="AA1188" s="260" t="s">
        <v>2496</v>
      </c>
      <c r="AB1188" s="260" t="s">
        <v>2497</v>
      </c>
      <c r="AC1188" s="260" t="str">
        <f>CONCATENATE( tblNapomenaBudzetKorisnik[[#This Row],[Vrsta prihoda]], "-", tblNapomenaBudzetKorisnik[[#This Row],[Šifra budžetskog korisnika]])</f>
        <v>723119-0712425</v>
      </c>
    </row>
    <row r="1189" spans="25:29" x14ac:dyDescent="0.2">
      <c r="Y1189" s="260" t="s">
        <v>1008</v>
      </c>
      <c r="Z1189" s="260" t="s">
        <v>2953</v>
      </c>
      <c r="AA1189" s="260" t="s">
        <v>2500</v>
      </c>
      <c r="AB1189" s="260" t="s">
        <v>2501</v>
      </c>
      <c r="AC1189" s="260" t="str">
        <f>CONCATENATE( tblNapomenaBudzetKorisnik[[#This Row],[Vrsta prihoda]], "-", tblNapomenaBudzetKorisnik[[#This Row],[Šifra budžetskog korisnika]])</f>
        <v>723119-0712426</v>
      </c>
    </row>
    <row r="1190" spans="25:29" x14ac:dyDescent="0.2">
      <c r="Y1190" s="260" t="s">
        <v>1008</v>
      </c>
      <c r="Z1190" s="260" t="s">
        <v>2953</v>
      </c>
      <c r="AA1190" s="260" t="s">
        <v>2502</v>
      </c>
      <c r="AB1190" s="260" t="s">
        <v>2503</v>
      </c>
      <c r="AC1190" s="260" t="str">
        <f>CONCATENATE( tblNapomenaBudzetKorisnik[[#This Row],[Vrsta prihoda]], "-", tblNapomenaBudzetKorisnik[[#This Row],[Šifra budžetskog korisnika]])</f>
        <v>723119-0712427</v>
      </c>
    </row>
    <row r="1191" spans="25:29" x14ac:dyDescent="0.2">
      <c r="Y1191" s="260" t="s">
        <v>1008</v>
      </c>
      <c r="Z1191" s="260" t="s">
        <v>2953</v>
      </c>
      <c r="AA1191" s="260" t="s">
        <v>2504</v>
      </c>
      <c r="AB1191" s="260" t="s">
        <v>2505</v>
      </c>
      <c r="AC1191" s="260" t="str">
        <f>CONCATENATE( tblNapomenaBudzetKorisnik[[#This Row],[Vrsta prihoda]], "-", tblNapomenaBudzetKorisnik[[#This Row],[Šifra budžetskog korisnika]])</f>
        <v>723119-0712528</v>
      </c>
    </row>
    <row r="1192" spans="25:29" x14ac:dyDescent="0.2">
      <c r="Y1192" s="260" t="s">
        <v>1008</v>
      </c>
      <c r="Z1192" s="260" t="s">
        <v>2953</v>
      </c>
      <c r="AA1192" s="260" t="s">
        <v>2508</v>
      </c>
      <c r="AB1192" s="260" t="s">
        <v>2509</v>
      </c>
      <c r="AC1192" s="260" t="str">
        <f>CONCATENATE( tblNapomenaBudzetKorisnik[[#This Row],[Vrsta prihoda]], "-", tblNapomenaBudzetKorisnik[[#This Row],[Šifra budžetskog korisnika]])</f>
        <v>723119-0712529</v>
      </c>
    </row>
    <row r="1193" spans="25:29" x14ac:dyDescent="0.2">
      <c r="Y1193" s="260" t="s">
        <v>1008</v>
      </c>
      <c r="Z1193" s="260" t="s">
        <v>2953</v>
      </c>
      <c r="AA1193" s="260" t="s">
        <v>2511</v>
      </c>
      <c r="AB1193" s="260" t="s">
        <v>2512</v>
      </c>
      <c r="AC1193" s="260" t="str">
        <f>CONCATENATE( tblNapomenaBudzetKorisnik[[#This Row],[Vrsta prihoda]], "-", tblNapomenaBudzetKorisnik[[#This Row],[Šifra budžetskog korisnika]])</f>
        <v>723119-0713001</v>
      </c>
    </row>
    <row r="1194" spans="25:29" x14ac:dyDescent="0.2">
      <c r="Y1194" s="260" t="s">
        <v>1008</v>
      </c>
      <c r="Z1194" s="260" t="s">
        <v>2953</v>
      </c>
      <c r="AA1194" s="260" t="s">
        <v>913</v>
      </c>
      <c r="AB1194" s="260" t="s">
        <v>914</v>
      </c>
      <c r="AC1194" s="260" t="str">
        <f>CONCATENATE( tblNapomenaBudzetKorisnik[[#This Row],[Vrsta prihoda]], "-", tblNapomenaBudzetKorisnik[[#This Row],[Šifra budžetskog korisnika]])</f>
        <v>723119-1086001</v>
      </c>
    </row>
    <row r="1195" spans="25:29" x14ac:dyDescent="0.2">
      <c r="Y1195" s="260" t="s">
        <v>1008</v>
      </c>
      <c r="Z1195" s="260" t="s">
        <v>2953</v>
      </c>
      <c r="AA1195" s="260" t="s">
        <v>917</v>
      </c>
      <c r="AB1195" s="260" t="s">
        <v>918</v>
      </c>
      <c r="AC1195" s="260" t="str">
        <f>CONCATENATE( tblNapomenaBudzetKorisnik[[#This Row],[Vrsta prihoda]], "-", tblNapomenaBudzetKorisnik[[#This Row],[Šifra budžetskog korisnika]])</f>
        <v>723119-1087001</v>
      </c>
    </row>
    <row r="1196" spans="25:29" x14ac:dyDescent="0.2">
      <c r="Y1196" s="260" t="s">
        <v>1008</v>
      </c>
      <c r="Z1196" s="260" t="s">
        <v>2953</v>
      </c>
      <c r="AA1196" s="260" t="s">
        <v>923</v>
      </c>
      <c r="AB1196" s="260" t="s">
        <v>924</v>
      </c>
      <c r="AC1196" s="260" t="str">
        <f>CONCATENATE( tblNapomenaBudzetKorisnik[[#This Row],[Vrsta prihoda]], "-", tblNapomenaBudzetKorisnik[[#This Row],[Šifra budžetskog korisnika]])</f>
        <v>723119-1088001</v>
      </c>
    </row>
    <row r="1197" spans="25:29" x14ac:dyDescent="0.2">
      <c r="Y1197" s="260" t="s">
        <v>1008</v>
      </c>
      <c r="Z1197" s="260" t="s">
        <v>2953</v>
      </c>
      <c r="AA1197" s="260" t="s">
        <v>928</v>
      </c>
      <c r="AB1197" s="260" t="s">
        <v>929</v>
      </c>
      <c r="AC1197" s="260" t="str">
        <f>CONCATENATE( tblNapomenaBudzetKorisnik[[#This Row],[Vrsta prihoda]], "-", tblNapomenaBudzetKorisnik[[#This Row],[Šifra budžetskog korisnika]])</f>
        <v>723119-1089001</v>
      </c>
    </row>
    <row r="1198" spans="25:29" x14ac:dyDescent="0.2">
      <c r="Y1198" s="260" t="s">
        <v>1008</v>
      </c>
      <c r="Z1198" s="260" t="s">
        <v>2953</v>
      </c>
      <c r="AA1198" s="260" t="s">
        <v>901</v>
      </c>
      <c r="AB1198" s="260" t="s">
        <v>902</v>
      </c>
      <c r="AC1198" s="260" t="str">
        <f>CONCATENATE( tblNapomenaBudzetKorisnik[[#This Row],[Vrsta prihoda]], "-", tblNapomenaBudzetKorisnik[[#This Row],[Šifra budžetskog korisnika]])</f>
        <v>723119-1084001</v>
      </c>
    </row>
    <row r="1199" spans="25:29" x14ac:dyDescent="0.2">
      <c r="Y1199" s="260" t="s">
        <v>1008</v>
      </c>
      <c r="Z1199" s="260" t="s">
        <v>2953</v>
      </c>
      <c r="AA1199" s="260" t="s">
        <v>907</v>
      </c>
      <c r="AB1199" s="260" t="s">
        <v>908</v>
      </c>
      <c r="AC1199" s="260" t="str">
        <f>CONCATENATE( tblNapomenaBudzetKorisnik[[#This Row],[Vrsta prihoda]], "-", tblNapomenaBudzetKorisnik[[#This Row],[Šifra budžetskog korisnika]])</f>
        <v>723119-1085001</v>
      </c>
    </row>
    <row r="1200" spans="25:29" x14ac:dyDescent="0.2">
      <c r="Y1200" s="260" t="s">
        <v>1008</v>
      </c>
      <c r="Z1200" s="260" t="s">
        <v>2953</v>
      </c>
      <c r="AA1200" s="260" t="s">
        <v>2461</v>
      </c>
      <c r="AB1200" s="260" t="s">
        <v>2462</v>
      </c>
      <c r="AC1200" s="260" t="str">
        <f>CONCATENATE( tblNapomenaBudzetKorisnik[[#This Row],[Vrsta prihoda]], "-", tblNapomenaBudzetKorisnik[[#This Row],[Šifra budžetskog korisnika]])</f>
        <v>723119-1083001</v>
      </c>
    </row>
    <row r="1201" spans="25:29" x14ac:dyDescent="0.2">
      <c r="Y1201" s="260" t="s">
        <v>1008</v>
      </c>
      <c r="Z1201" s="260" t="s">
        <v>2953</v>
      </c>
      <c r="AA1201" s="260" t="s">
        <v>2525</v>
      </c>
      <c r="AB1201" s="260" t="s">
        <v>2526</v>
      </c>
      <c r="AC1201" s="260" t="str">
        <f>CONCATENATE( tblNapomenaBudzetKorisnik[[#This Row],[Vrsta prihoda]], "-", tblNapomenaBudzetKorisnik[[#This Row],[Šifra budžetskog korisnika]])</f>
        <v>723119-0712253</v>
      </c>
    </row>
    <row r="1202" spans="25:29" x14ac:dyDescent="0.2">
      <c r="Y1202" s="260" t="s">
        <v>1008</v>
      </c>
      <c r="Z1202" s="260" t="s">
        <v>2953</v>
      </c>
      <c r="AA1202" s="260" t="s">
        <v>2527</v>
      </c>
      <c r="AB1202" s="260" t="s">
        <v>2528</v>
      </c>
      <c r="AC1202" s="260" t="str">
        <f>CONCATENATE( tblNapomenaBudzetKorisnik[[#This Row],[Vrsta prihoda]], "-", tblNapomenaBudzetKorisnik[[#This Row],[Šifra budžetskog korisnika]])</f>
        <v>723119-0712254</v>
      </c>
    </row>
    <row r="1203" spans="25:29" x14ac:dyDescent="0.2">
      <c r="Y1203" s="260" t="s">
        <v>1008</v>
      </c>
      <c r="Z1203" s="260" t="s">
        <v>2953</v>
      </c>
      <c r="AA1203" s="260" t="s">
        <v>2529</v>
      </c>
      <c r="AB1203" s="260" t="s">
        <v>2530</v>
      </c>
      <c r="AC1203" s="260" t="str">
        <f>CONCATENATE( tblNapomenaBudzetKorisnik[[#This Row],[Vrsta prihoda]], "-", tblNapomenaBudzetKorisnik[[#This Row],[Šifra budžetskog korisnika]])</f>
        <v>723119-0712255</v>
      </c>
    </row>
    <row r="1204" spans="25:29" x14ac:dyDescent="0.2">
      <c r="Y1204" s="260" t="s">
        <v>1008</v>
      </c>
      <c r="Z1204" s="260" t="s">
        <v>2953</v>
      </c>
      <c r="AA1204" s="260" t="s">
        <v>2533</v>
      </c>
      <c r="AB1204" s="260" t="s">
        <v>2534</v>
      </c>
      <c r="AC1204" s="260" t="str">
        <f>CONCATENATE( tblNapomenaBudzetKorisnik[[#This Row],[Vrsta prihoda]], "-", tblNapomenaBudzetKorisnik[[#This Row],[Šifra budžetskog korisnika]])</f>
        <v>723119-0712256</v>
      </c>
    </row>
    <row r="1205" spans="25:29" x14ac:dyDescent="0.2">
      <c r="Y1205" s="260" t="s">
        <v>1008</v>
      </c>
      <c r="Z1205" s="260" t="s">
        <v>2953</v>
      </c>
      <c r="AA1205" s="260" t="s">
        <v>2537</v>
      </c>
      <c r="AB1205" s="260" t="s">
        <v>2538</v>
      </c>
      <c r="AC1205" s="260" t="str">
        <f>CONCATENATE( tblNapomenaBudzetKorisnik[[#This Row],[Vrsta prihoda]], "-", tblNapomenaBudzetKorisnik[[#This Row],[Šifra budžetskog korisnika]])</f>
        <v>723119-0712257</v>
      </c>
    </row>
    <row r="1206" spans="25:29" x14ac:dyDescent="0.2">
      <c r="Y1206" s="260" t="s">
        <v>1008</v>
      </c>
      <c r="Z1206" s="260" t="s">
        <v>2953</v>
      </c>
      <c r="AA1206" s="260" t="s">
        <v>2540</v>
      </c>
      <c r="AB1206" s="260" t="s">
        <v>2541</v>
      </c>
      <c r="AC1206" s="260" t="str">
        <f>CONCATENATE( tblNapomenaBudzetKorisnik[[#This Row],[Vrsta prihoda]], "-", tblNapomenaBudzetKorisnik[[#This Row],[Šifra budžetskog korisnika]])</f>
        <v>723119-0712326</v>
      </c>
    </row>
    <row r="1207" spans="25:29" x14ac:dyDescent="0.2">
      <c r="Y1207" s="260" t="s">
        <v>1008</v>
      </c>
      <c r="Z1207" s="260" t="s">
        <v>2953</v>
      </c>
      <c r="AA1207" s="260" t="s">
        <v>2543</v>
      </c>
      <c r="AB1207" s="260" t="s">
        <v>2544</v>
      </c>
      <c r="AC1207" s="260" t="str">
        <f>CONCATENATE( tblNapomenaBudzetKorisnik[[#This Row],[Vrsta prihoda]], "-", tblNapomenaBudzetKorisnik[[#This Row],[Šifra budžetskog korisnika]])</f>
        <v>723119-0712327</v>
      </c>
    </row>
    <row r="1208" spans="25:29" x14ac:dyDescent="0.2">
      <c r="Y1208" s="260" t="s">
        <v>1008</v>
      </c>
      <c r="Z1208" s="260" t="s">
        <v>2953</v>
      </c>
      <c r="AA1208" s="260" t="s">
        <v>2546</v>
      </c>
      <c r="AB1208" s="260" t="s">
        <v>2547</v>
      </c>
      <c r="AC1208" s="260" t="str">
        <f>CONCATENATE( tblNapomenaBudzetKorisnik[[#This Row],[Vrsta prihoda]], "-", tblNapomenaBudzetKorisnik[[#This Row],[Šifra budžetskog korisnika]])</f>
        <v>723119-0712530</v>
      </c>
    </row>
    <row r="1209" spans="25:29" x14ac:dyDescent="0.2">
      <c r="Y1209" s="260" t="s">
        <v>1008</v>
      </c>
      <c r="Z1209" s="260" t="s">
        <v>2953</v>
      </c>
      <c r="AA1209" s="260" t="s">
        <v>2550</v>
      </c>
      <c r="AB1209" s="260" t="s">
        <v>2551</v>
      </c>
      <c r="AC1209" s="260" t="str">
        <f>CONCATENATE( tblNapomenaBudzetKorisnik[[#This Row],[Vrsta prihoda]], "-", tblNapomenaBudzetKorisnik[[#This Row],[Šifra budžetskog korisnika]])</f>
        <v>723119-0712531</v>
      </c>
    </row>
    <row r="1210" spans="25:29" x14ac:dyDescent="0.2">
      <c r="Y1210" s="260" t="s">
        <v>1008</v>
      </c>
      <c r="Z1210" s="260" t="s">
        <v>2953</v>
      </c>
      <c r="AA1210" s="260" t="s">
        <v>2554</v>
      </c>
      <c r="AB1210" s="260" t="s">
        <v>2555</v>
      </c>
      <c r="AC1210" s="260" t="str">
        <f>CONCATENATE( tblNapomenaBudzetKorisnik[[#This Row],[Vrsta prihoda]], "-", tblNapomenaBudzetKorisnik[[#This Row],[Šifra budžetskog korisnika]])</f>
        <v>723119-0712700</v>
      </c>
    </row>
    <row r="1211" spans="25:29" x14ac:dyDescent="0.2">
      <c r="Y1211" s="260" t="s">
        <v>1008</v>
      </c>
      <c r="Z1211" s="260" t="s">
        <v>2953</v>
      </c>
      <c r="AA1211" s="260" t="s">
        <v>2558</v>
      </c>
      <c r="AB1211" s="260" t="s">
        <v>2559</v>
      </c>
      <c r="AC1211" s="260" t="str">
        <f>CONCATENATE( tblNapomenaBudzetKorisnik[[#This Row],[Vrsta prihoda]], "-", tblNapomenaBudzetKorisnik[[#This Row],[Šifra budžetskog korisnika]])</f>
        <v>723119-0712701</v>
      </c>
    </row>
    <row r="1212" spans="25:29" x14ac:dyDescent="0.2">
      <c r="Y1212" s="260" t="s">
        <v>1008</v>
      </c>
      <c r="Z1212" s="260" t="s">
        <v>2953</v>
      </c>
      <c r="AA1212" s="260" t="s">
        <v>2562</v>
      </c>
      <c r="AB1212" s="260" t="s">
        <v>2563</v>
      </c>
      <c r="AC1212" s="260" t="str">
        <f>CONCATENATE( tblNapomenaBudzetKorisnik[[#This Row],[Vrsta prihoda]], "-", tblNapomenaBudzetKorisnik[[#This Row],[Šifra budžetskog korisnika]])</f>
        <v>723119-0712702</v>
      </c>
    </row>
    <row r="1213" spans="25:29" x14ac:dyDescent="0.2">
      <c r="Y1213" s="260" t="s">
        <v>1008</v>
      </c>
      <c r="Z1213" s="260" t="s">
        <v>2953</v>
      </c>
      <c r="AA1213" s="260" t="s">
        <v>2565</v>
      </c>
      <c r="AB1213" s="260" t="s">
        <v>2566</v>
      </c>
      <c r="AC1213" s="260" t="str">
        <f>CONCATENATE( tblNapomenaBudzetKorisnik[[#This Row],[Vrsta prihoda]], "-", tblNapomenaBudzetKorisnik[[#This Row],[Šifra budžetskog korisnika]])</f>
        <v>723119-0712703</v>
      </c>
    </row>
    <row r="1214" spans="25:29" x14ac:dyDescent="0.2">
      <c r="Y1214" s="260" t="s">
        <v>1008</v>
      </c>
      <c r="Z1214" s="260" t="s">
        <v>2953</v>
      </c>
      <c r="AA1214" s="260" t="s">
        <v>2568</v>
      </c>
      <c r="AB1214" s="260" t="s">
        <v>2569</v>
      </c>
      <c r="AC1214" s="260" t="str">
        <f>CONCATENATE( tblNapomenaBudzetKorisnik[[#This Row],[Vrsta prihoda]], "-", tblNapomenaBudzetKorisnik[[#This Row],[Šifra budžetskog korisnika]])</f>
        <v>723119-0712704</v>
      </c>
    </row>
    <row r="1215" spans="25:29" x14ac:dyDescent="0.2">
      <c r="Y1215" s="260" t="s">
        <v>1008</v>
      </c>
      <c r="Z1215" s="260" t="s">
        <v>2953</v>
      </c>
      <c r="AA1215" s="260" t="s">
        <v>2570</v>
      </c>
      <c r="AB1215" s="260" t="s">
        <v>2571</v>
      </c>
      <c r="AC1215" s="260" t="str">
        <f>CONCATENATE( tblNapomenaBudzetKorisnik[[#This Row],[Vrsta prihoda]], "-", tblNapomenaBudzetKorisnik[[#This Row],[Šifra budžetskog korisnika]])</f>
        <v>723119-0712705</v>
      </c>
    </row>
    <row r="1216" spans="25:29" x14ac:dyDescent="0.2">
      <c r="Y1216" s="260" t="s">
        <v>1008</v>
      </c>
      <c r="Z1216" s="260" t="s">
        <v>2953</v>
      </c>
      <c r="AA1216" s="260" t="s">
        <v>2574</v>
      </c>
      <c r="AB1216" s="260" t="s">
        <v>2575</v>
      </c>
      <c r="AC1216" s="260" t="str">
        <f>CONCATENATE( tblNapomenaBudzetKorisnik[[#This Row],[Vrsta prihoda]], "-", tblNapomenaBudzetKorisnik[[#This Row],[Šifra budžetskog korisnika]])</f>
        <v>723119-0712706</v>
      </c>
    </row>
    <row r="1217" spans="25:29" x14ac:dyDescent="0.2">
      <c r="Y1217" s="260" t="s">
        <v>1008</v>
      </c>
      <c r="Z1217" s="260" t="s">
        <v>2953</v>
      </c>
      <c r="AA1217" s="260" t="s">
        <v>2577</v>
      </c>
      <c r="AB1217" s="260" t="s">
        <v>2578</v>
      </c>
      <c r="AC1217" s="260" t="str">
        <f>CONCATENATE( tblNapomenaBudzetKorisnik[[#This Row],[Vrsta prihoda]], "-", tblNapomenaBudzetKorisnik[[#This Row],[Šifra budžetskog korisnika]])</f>
        <v>723119-0712707</v>
      </c>
    </row>
    <row r="1218" spans="25:29" x14ac:dyDescent="0.2">
      <c r="Y1218" s="260" t="s">
        <v>1008</v>
      </c>
      <c r="Z1218" s="260" t="s">
        <v>2953</v>
      </c>
      <c r="AA1218" s="260" t="s">
        <v>2580</v>
      </c>
      <c r="AB1218" s="260" t="s">
        <v>2581</v>
      </c>
      <c r="AC1218" s="260" t="str">
        <f>CONCATENATE( tblNapomenaBudzetKorisnik[[#This Row],[Vrsta prihoda]], "-", tblNapomenaBudzetKorisnik[[#This Row],[Šifra budžetskog korisnika]])</f>
        <v>723119-0712708</v>
      </c>
    </row>
    <row r="1219" spans="25:29" x14ac:dyDescent="0.2">
      <c r="Y1219" s="260" t="s">
        <v>1008</v>
      </c>
      <c r="Z1219" s="260" t="s">
        <v>2953</v>
      </c>
      <c r="AA1219" s="260" t="s">
        <v>2582</v>
      </c>
      <c r="AB1219" s="260" t="s">
        <v>2583</v>
      </c>
      <c r="AC1219" s="260" t="str">
        <f>CONCATENATE( tblNapomenaBudzetKorisnik[[#This Row],[Vrsta prihoda]], "-", tblNapomenaBudzetKorisnik[[#This Row],[Šifra budžetskog korisnika]])</f>
        <v>723119-0712709</v>
      </c>
    </row>
    <row r="1220" spans="25:29" x14ac:dyDescent="0.2">
      <c r="Y1220" s="260" t="s">
        <v>1008</v>
      </c>
      <c r="Z1220" s="260" t="s">
        <v>2953</v>
      </c>
      <c r="AA1220" s="260" t="s">
        <v>2586</v>
      </c>
      <c r="AB1220" s="260" t="s">
        <v>2587</v>
      </c>
      <c r="AC1220" s="260" t="str">
        <f>CONCATENATE( tblNapomenaBudzetKorisnik[[#This Row],[Vrsta prihoda]], "-", tblNapomenaBudzetKorisnik[[#This Row],[Šifra budžetskog korisnika]])</f>
        <v>723119-0712710</v>
      </c>
    </row>
    <row r="1221" spans="25:29" x14ac:dyDescent="0.2">
      <c r="Y1221" s="260" t="s">
        <v>1008</v>
      </c>
      <c r="Z1221" s="260" t="s">
        <v>2953</v>
      </c>
      <c r="AA1221" s="260" t="s">
        <v>2589</v>
      </c>
      <c r="AB1221" s="260" t="s">
        <v>2590</v>
      </c>
      <c r="AC1221" s="260" t="str">
        <f>CONCATENATE( tblNapomenaBudzetKorisnik[[#This Row],[Vrsta prihoda]], "-", tblNapomenaBudzetKorisnik[[#This Row],[Šifra budžetskog korisnika]])</f>
        <v>723119-0712711</v>
      </c>
    </row>
    <row r="1222" spans="25:29" x14ac:dyDescent="0.2">
      <c r="Y1222" s="260" t="s">
        <v>1008</v>
      </c>
      <c r="Z1222" s="260" t="s">
        <v>2953</v>
      </c>
      <c r="AA1222" s="260" t="s">
        <v>2592</v>
      </c>
      <c r="AB1222" s="260" t="s">
        <v>2593</v>
      </c>
      <c r="AC1222" s="260" t="str">
        <f>CONCATENATE( tblNapomenaBudzetKorisnik[[#This Row],[Vrsta prihoda]], "-", tblNapomenaBudzetKorisnik[[#This Row],[Šifra budžetskog korisnika]])</f>
        <v>723119-0712712</v>
      </c>
    </row>
    <row r="1223" spans="25:29" x14ac:dyDescent="0.2">
      <c r="Y1223" s="260" t="s">
        <v>1008</v>
      </c>
      <c r="Z1223" s="260" t="s">
        <v>2953</v>
      </c>
      <c r="AA1223" s="260" t="s">
        <v>2595</v>
      </c>
      <c r="AB1223" s="260" t="s">
        <v>2596</v>
      </c>
      <c r="AC1223" s="260" t="str">
        <f>CONCATENATE( tblNapomenaBudzetKorisnik[[#This Row],[Vrsta prihoda]], "-", tblNapomenaBudzetKorisnik[[#This Row],[Šifra budžetskog korisnika]])</f>
        <v>723119-0712713</v>
      </c>
    </row>
    <row r="1224" spans="25:29" x14ac:dyDescent="0.2">
      <c r="Y1224" s="260" t="s">
        <v>1008</v>
      </c>
      <c r="Z1224" s="260" t="s">
        <v>2953</v>
      </c>
      <c r="AA1224" s="260" t="s">
        <v>2598</v>
      </c>
      <c r="AB1224" s="260" t="s">
        <v>2405</v>
      </c>
      <c r="AC1224" s="260" t="str">
        <f>CONCATENATE( tblNapomenaBudzetKorisnik[[#This Row],[Vrsta prihoda]], "-", tblNapomenaBudzetKorisnik[[#This Row],[Šifra budžetskog korisnika]])</f>
        <v>723119-0712714</v>
      </c>
    </row>
    <row r="1225" spans="25:29" x14ac:dyDescent="0.2">
      <c r="Y1225" s="260" t="s">
        <v>1008</v>
      </c>
      <c r="Z1225" s="260" t="s">
        <v>2953</v>
      </c>
      <c r="AA1225" s="260" t="s">
        <v>2599</v>
      </c>
      <c r="AB1225" s="260" t="s">
        <v>1402</v>
      </c>
      <c r="AC1225" s="260" t="str">
        <f>CONCATENATE( tblNapomenaBudzetKorisnik[[#This Row],[Vrsta prihoda]], "-", tblNapomenaBudzetKorisnik[[#This Row],[Šifra budžetskog korisnika]])</f>
        <v>723119-0712715</v>
      </c>
    </row>
    <row r="1226" spans="25:29" x14ac:dyDescent="0.2">
      <c r="Y1226" s="260" t="s">
        <v>1008</v>
      </c>
      <c r="Z1226" s="260" t="s">
        <v>2953</v>
      </c>
      <c r="AA1226" s="260" t="s">
        <v>2602</v>
      </c>
      <c r="AB1226" s="260" t="s">
        <v>2603</v>
      </c>
      <c r="AC1226" s="260" t="str">
        <f>CONCATENATE( tblNapomenaBudzetKorisnik[[#This Row],[Vrsta prihoda]], "-", tblNapomenaBudzetKorisnik[[#This Row],[Šifra budžetskog korisnika]])</f>
        <v>723119-0712716</v>
      </c>
    </row>
    <row r="1227" spans="25:29" x14ac:dyDescent="0.2">
      <c r="Y1227" s="260" t="s">
        <v>1008</v>
      </c>
      <c r="Z1227" s="260" t="s">
        <v>2953</v>
      </c>
      <c r="AA1227" s="260" t="s">
        <v>2605</v>
      </c>
      <c r="AB1227" s="260" t="s">
        <v>1486</v>
      </c>
      <c r="AC1227" s="260" t="str">
        <f>CONCATENATE( tblNapomenaBudzetKorisnik[[#This Row],[Vrsta prihoda]], "-", tblNapomenaBudzetKorisnik[[#This Row],[Šifra budžetskog korisnika]])</f>
        <v>723119-0712717</v>
      </c>
    </row>
    <row r="1228" spans="25:29" x14ac:dyDescent="0.2">
      <c r="Y1228" s="260" t="s">
        <v>1008</v>
      </c>
      <c r="Z1228" s="260" t="s">
        <v>2953</v>
      </c>
      <c r="AA1228" s="260" t="s">
        <v>2607</v>
      </c>
      <c r="AB1228" s="260" t="s">
        <v>1414</v>
      </c>
      <c r="AC1228" s="260" t="str">
        <f>CONCATENATE( tblNapomenaBudzetKorisnik[[#This Row],[Vrsta prihoda]], "-", tblNapomenaBudzetKorisnik[[#This Row],[Šifra budžetskog korisnika]])</f>
        <v>723119-0712718</v>
      </c>
    </row>
    <row r="1229" spans="25:29" x14ac:dyDescent="0.2">
      <c r="Y1229" s="260" t="s">
        <v>1013</v>
      </c>
      <c r="Z1229" s="260" t="s">
        <v>2954</v>
      </c>
      <c r="AA1229" s="260" t="s">
        <v>171</v>
      </c>
      <c r="AB1229" s="260" t="s">
        <v>172</v>
      </c>
      <c r="AC1229" s="260" t="str">
        <f>CONCATENATE( tblNapomenaBudzetKorisnik[[#This Row],[Vrsta prihoda]], "-", tblNapomenaBudzetKorisnik[[#This Row],[Šifra budžetskog korisnika]])</f>
        <v>729113-9999999</v>
      </c>
    </row>
    <row r="1230" spans="25:29" x14ac:dyDescent="0.2">
      <c r="Y1230" s="260" t="s">
        <v>1016</v>
      </c>
      <c r="Z1230" s="260" t="s">
        <v>2955</v>
      </c>
      <c r="AA1230" s="260" t="s">
        <v>171</v>
      </c>
      <c r="AB1230" s="260" t="s">
        <v>172</v>
      </c>
      <c r="AC1230" s="260" t="str">
        <f>CONCATENATE( tblNapomenaBudzetKorisnik[[#This Row],[Vrsta prihoda]], "-", tblNapomenaBudzetKorisnik[[#This Row],[Šifra budžetskog korisnika]])</f>
        <v>729114-9999999</v>
      </c>
    </row>
  </sheetData>
  <sheetProtection password="832E" sheet="1" objects="1" scenarios="1" selectLockedCells="1"/>
  <hyperlinks>
    <hyperlink ref="B3" location="Sifarnici!D1" display="Posrednici"/>
    <hyperlink ref="B4" location="Sifarnici!J1" display="Banke"/>
    <hyperlink ref="B5" location="Sifarnici!P1" display="Trezor i Opštine"/>
    <hyperlink ref="B6" location="Sifarnici!U1" display="Vrsta Prihoda"/>
    <hyperlink ref="B7" location="Sifarnici!Y1" display="Prihodi budžetskih korisnika"/>
    <hyperlink ref="B8" location="Sifarnici!AE1" display="Prihodi budžetskih korisnika"/>
  </hyperlinks>
  <pageMargins left="0.7" right="0.7" top="0.75" bottom="0.75" header="0.3" footer="0.3"/>
  <pageSetup paperSize="9" scale="43" fitToWidth="2" fitToHeight="0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</sheetPr>
  <dimension ref="A1:C13"/>
  <sheetViews>
    <sheetView showRowColHeaders="0" topLeftCell="XFD1048576" workbookViewId="0"/>
  </sheetViews>
  <sheetFormatPr defaultColWidth="0" defaultRowHeight="15" zeroHeight="1" x14ac:dyDescent="0.2"/>
  <cols>
    <col min="1" max="1" width="29.77734375" hidden="1"/>
    <col min="2" max="2" width="20.77734375" hidden="1"/>
    <col min="3" max="3" width="33.33203125" hidden="1"/>
    <col min="4" max="16384" width="8.88671875" hidden="1"/>
  </cols>
  <sheetData>
    <row r="1" spans="1:3" hidden="1" x14ac:dyDescent="0.2">
      <c r="A1" s="284" t="s">
        <v>2956</v>
      </c>
      <c r="B1" s="284" t="s">
        <v>2957</v>
      </c>
      <c r="C1" s="284" t="s">
        <v>2958</v>
      </c>
    </row>
    <row r="2" spans="1:3" hidden="1" x14ac:dyDescent="0.2">
      <c r="A2" t="s">
        <v>2959</v>
      </c>
      <c r="B2" t="b">
        <f>_Valid</f>
        <v>0</v>
      </c>
      <c r="C2" t="s">
        <v>2960</v>
      </c>
    </row>
    <row r="3" spans="1:3" hidden="1" x14ac:dyDescent="0.2">
      <c r="A3" t="s">
        <v>2961</v>
      </c>
      <c r="B3" t="str">
        <f>_UID</f>
        <v/>
      </c>
      <c r="C3" t="str">
        <f>'MLK2'!D9</f>
        <v>JIB</v>
      </c>
    </row>
    <row r="4" spans="1:3" hidden="1" x14ac:dyDescent="0.2">
      <c r="A4" t="s">
        <v>2956</v>
      </c>
      <c r="B4" t="str">
        <f>_Name</f>
        <v/>
      </c>
      <c r="C4" t="str">
        <f>'MLK2'!D11</f>
        <v>Naziv i sjedište</v>
      </c>
    </row>
    <row r="5" spans="1:3" hidden="1" x14ac:dyDescent="0.2">
      <c r="A5" t="s">
        <v>2962</v>
      </c>
      <c r="B5" t="str">
        <f>_MainAccountNumber</f>
        <v/>
      </c>
      <c r="C5" t="str">
        <f>'MLK2'!D14</f>
        <v>Glavni račun u banci</v>
      </c>
    </row>
    <row r="6" spans="1:3" hidden="1" x14ac:dyDescent="0.2">
      <c r="A6" t="s">
        <v>2963</v>
      </c>
      <c r="B6" t="str">
        <f>_Place</f>
        <v/>
      </c>
      <c r="C6" t="str">
        <f>'MLK2'!D74</f>
        <v>Mjesto</v>
      </c>
    </row>
    <row r="7" spans="1:3" hidden="1" x14ac:dyDescent="0.2">
      <c r="A7" t="s">
        <v>2964</v>
      </c>
      <c r="B7" t="str">
        <f>_Date</f>
        <v/>
      </c>
      <c r="C7" t="str">
        <f>'MLK2'!D76</f>
        <v>Datum i vrijeme</v>
      </c>
    </row>
    <row r="8" spans="1:3" hidden="1" x14ac:dyDescent="0.2">
      <c r="A8" t="s">
        <v>2965</v>
      </c>
      <c r="B8" t="str">
        <f>_Time</f>
        <v/>
      </c>
      <c r="C8" t="str">
        <f>'MLK2'!D79</f>
        <v>Vrijeme</v>
      </c>
    </row>
    <row r="9" spans="1:3" hidden="1" x14ac:dyDescent="0.2">
      <c r="A9" t="s">
        <v>2966</v>
      </c>
      <c r="B9" t="str">
        <f>_AuthorizedPersonForRepresentation</f>
        <v/>
      </c>
      <c r="C9" t="str">
        <f>'MLK2'!D84</f>
        <v>Zakonski zastupnik učesnika (potpis)</v>
      </c>
    </row>
    <row r="10" spans="1:3" hidden="1" x14ac:dyDescent="0.2">
      <c r="A10" t="s">
        <v>2967</v>
      </c>
      <c r="B10">
        <f>ROW( _TableIdentifier)</f>
        <v>20</v>
      </c>
    </row>
    <row r="11" spans="1:3" hidden="1" x14ac:dyDescent="0.2">
      <c r="A11" t="s">
        <v>2968</v>
      </c>
      <c r="B11">
        <f>COLUMN( _TableIdentifier)</f>
        <v>3</v>
      </c>
    </row>
    <row r="12" spans="1:3" hidden="1" x14ac:dyDescent="0.2">
      <c r="A12" t="s">
        <v>2969</v>
      </c>
      <c r="B12">
        <v>50</v>
      </c>
    </row>
    <row r="13" spans="1:3" hidden="1" x14ac:dyDescent="0.2">
      <c r="A13" t="s">
        <v>2970</v>
      </c>
      <c r="B13" t="str">
        <f>TEXT( _VersionDate, "dd.mm.yyyy")</f>
        <v>12.12.2016</v>
      </c>
    </row>
  </sheetData>
  <sheetProtection password="832E" sheet="1" objects="1" scenarios="1" selectLockedCells="1" selectUnlockedCells="1"/>
  <pageMargins left="0.7" right="0.7" top="0.75" bottom="0.75" header="0.3" footer="0.3"/>
  <pageSetup scale="9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MLK2</vt:lpstr>
      <vt:lpstr>Sifarnici</vt:lpstr>
      <vt:lpstr>Import</vt:lpstr>
      <vt:lpstr>'MLK2'!Print_Area</vt:lpstr>
      <vt:lpstr>'MLK2'!Print_Titles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Grahovac</dc:creator>
  <cp:lastModifiedBy>Milan Grahovac</cp:lastModifiedBy>
  <dcterms:created xsi:type="dcterms:W3CDTF">2016-12-19T11:24:10Z</dcterms:created>
  <dcterms:modified xsi:type="dcterms:W3CDTF">2016-12-19T11:24:11Z</dcterms:modified>
</cp:coreProperties>
</file>