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480" yWindow="105" windowWidth="27795" windowHeight="11580"/>
  </bookViews>
  <sheets>
    <sheet name="MLK1" sheetId="1" r:id="rId1"/>
    <sheet name="Sifarnici" sheetId="2" r:id="rId2"/>
    <sheet name="Import" sheetId="3" r:id="rId3"/>
  </sheets>
  <definedNames>
    <definedName name="_AccessModeId" hidden="1">'MLK1'!$AD$30</definedName>
    <definedName name="_AccessModeId1" hidden="1">'MLK1'!$AE$31</definedName>
    <definedName name="_Address" hidden="1">'MLK1'!$AD$15</definedName>
    <definedName name="_AuthorizedPerson" hidden="1">'MLK1'!$AD$33</definedName>
    <definedName name="_AuthorizedPersonEmail" hidden="1">'MLK1'!$AD$35</definedName>
    <definedName name="_AuthorizedPersonForRepresentation" hidden="1">'MLK1'!$AD$58</definedName>
    <definedName name="_Date" hidden="1">'MLK1'!$AD$50</definedName>
    <definedName name="_Email" hidden="1">'MLK1'!$AD$21</definedName>
    <definedName name="_Fax" hidden="1">'MLK1'!$AD$19</definedName>
    <definedName name="_FileFormat" hidden="1">'MLK1'!$AE$5</definedName>
    <definedName name="_FileFormatFormula" hidden="1">'MLK1'!$AE$7</definedName>
    <definedName name="_IsManual" hidden="1">'MLK1'!$AD$4</definedName>
    <definedName name="_MainAccountNumber" hidden="1">'MLK1'!$AD$24</definedName>
    <definedName name="_Name" hidden="1">'MLK1'!$AD$13</definedName>
    <definedName name="_Phone" hidden="1">'MLK1'!$AD$17</definedName>
    <definedName name="_Place" hidden="1">'MLK1'!$AD$47</definedName>
    <definedName name="_SecondMemberUID" hidden="1">'MLK1'!$AD$39</definedName>
    <definedName name="_Time" hidden="1">'MLK1'!$AD$53</definedName>
    <definedName name="_UID" hidden="1">'MLK1'!$AD$11</definedName>
    <definedName name="_Valid" hidden="1">'MLK1'!$AD$5</definedName>
    <definedName name="_VersionDate" hidden="1">'MLK1'!$AE$2</definedName>
    <definedName name="_xlnm.Print_Area" localSheetId="0">'MLK1'!$B$4:$Y$61</definedName>
    <definedName name="_xlnm.Print_Area" localSheetId="1">Sifarnici!$B$1:$L$30</definedName>
  </definedNames>
  <calcPr calcId="145621"/>
</workbook>
</file>

<file path=xl/calcChain.xml><?xml version="1.0" encoding="utf-8"?>
<calcChain xmlns="http://schemas.openxmlformats.org/spreadsheetml/2006/main">
  <c r="C17" i="3" l="1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B1" i="2"/>
  <c r="AD58" i="1"/>
  <c r="AB58" i="1" s="1"/>
  <c r="AC58" i="1"/>
  <c r="AB53" i="1"/>
  <c r="AC53" i="1" s="1"/>
  <c r="AA53" i="1" s="1"/>
  <c r="AB50" i="1"/>
  <c r="AC50" i="1" s="1"/>
  <c r="AA50" i="1" s="1"/>
  <c r="AD47" i="1"/>
  <c r="AB47" i="1" s="1"/>
  <c r="AC47" i="1"/>
  <c r="AD41" i="1"/>
  <c r="AD39" i="1"/>
  <c r="B13" i="3" s="1"/>
  <c r="AD35" i="1"/>
  <c r="AC35" i="1" s="1"/>
  <c r="AD33" i="1"/>
  <c r="AE30" i="1"/>
  <c r="AD30" i="1" s="1"/>
  <c r="E26" i="1"/>
  <c r="AD26" i="1" s="1"/>
  <c r="AB26" i="1" s="1"/>
  <c r="AE24" i="1"/>
  <c r="AD24" i="1" s="1"/>
  <c r="B9" i="3" s="1"/>
  <c r="AD21" i="1"/>
  <c r="AB21" i="1" s="1"/>
  <c r="AD19" i="1"/>
  <c r="AB19" i="1" s="1"/>
  <c r="AA19" i="1" s="1"/>
  <c r="AD17" i="1"/>
  <c r="AB17" i="1" s="1"/>
  <c r="AA17" i="1" s="1"/>
  <c r="AD15" i="1"/>
  <c r="B5" i="3" s="1"/>
  <c r="AD13" i="1"/>
  <c r="B4" i="3" s="1"/>
  <c r="AD11" i="1"/>
  <c r="B3" i="3" s="1"/>
  <c r="AB11" i="1"/>
  <c r="AF11" i="1" s="1"/>
  <c r="AC11" i="1" s="1"/>
  <c r="AE7" i="1"/>
  <c r="AE4" i="1" s="1"/>
  <c r="AB15" i="1" l="1"/>
  <c r="AC15" i="1"/>
  <c r="AA15" i="1" s="1"/>
  <c r="AB13" i="1"/>
  <c r="B17" i="3"/>
  <c r="AE33" i="1"/>
  <c r="AB33" i="1" s="1"/>
  <c r="AA33" i="1" s="1"/>
  <c r="B10" i="3"/>
  <c r="B6" i="3"/>
  <c r="B8" i="3"/>
  <c r="B12" i="3"/>
  <c r="B14" i="3"/>
  <c r="AC21" i="1"/>
  <c r="AA21" i="1" s="1"/>
  <c r="AA47" i="1"/>
  <c r="B7" i="3"/>
  <c r="B11" i="3"/>
  <c r="AC33" i="1"/>
  <c r="AA58" i="1"/>
  <c r="AB24" i="1"/>
  <c r="AC13" i="1"/>
  <c r="AA13" i="1" s="1"/>
  <c r="AE39" i="1"/>
  <c r="AB39" i="1" s="1"/>
  <c r="C1" i="1"/>
  <c r="AA11" i="1"/>
  <c r="AC26" i="1"/>
  <c r="AA26" i="1" s="1"/>
  <c r="AC30" i="1"/>
  <c r="AE35" i="1"/>
  <c r="AB35" i="1" s="1"/>
  <c r="AA35" i="1" s="1"/>
  <c r="AE41" i="1"/>
  <c r="AB41" i="1" s="1"/>
  <c r="AD50" i="1"/>
  <c r="AD53" i="1"/>
  <c r="B16" i="3" s="1"/>
  <c r="AB30" i="1"/>
  <c r="AA30" i="1" s="1"/>
  <c r="AD4" i="1" l="1"/>
  <c r="B15" i="3"/>
  <c r="AC39" i="1"/>
  <c r="AC41" i="1" s="1"/>
  <c r="AA41" i="1" s="1"/>
  <c r="AF24" i="1"/>
  <c r="AC24" i="1" s="1"/>
  <c r="AA24" i="1" s="1"/>
  <c r="AB5" i="1"/>
  <c r="AA4" i="1" l="1"/>
  <c r="AC5" i="1"/>
  <c r="AD5" i="1" s="1"/>
  <c r="AA39" i="1"/>
  <c r="B2" i="3" l="1"/>
  <c r="C5" i="1"/>
</calcChain>
</file>

<file path=xl/comments1.xml><?xml version="1.0" encoding="utf-8"?>
<comments xmlns="http://schemas.openxmlformats.org/spreadsheetml/2006/main">
  <authors>
    <author>Milan Grahovac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Milan Grahovac:</t>
        </r>
        <r>
          <rPr>
            <sz val="9"/>
            <color indexed="81"/>
            <rFont val="Tahoma"/>
            <family val="2"/>
          </rPr>
          <t xml:space="preserve">
Datum ažuriranja obrasca.</t>
        </r>
      </text>
    </comment>
    <comment ref="AD4" authorId="0">
      <text>
        <r>
          <rPr>
            <sz val="9"/>
            <color indexed="81"/>
            <rFont val="Tahoma"/>
            <family val="2"/>
          </rPr>
          <t>Provjerava se da li je obrazac potpuno prazan.
Ako jeste obrazac se moze stampati bez upozorenja o neispravnosti.</t>
        </r>
      </text>
    </comment>
    <comment ref="AE4" authorId="0">
      <text>
        <r>
          <rPr>
            <sz val="9"/>
            <color indexed="81"/>
            <rFont val="Tahoma"/>
            <family val="2"/>
          </rPr>
          <t>Provjera se format fajla u momentu kreiranja dokumenta sa trenutnim formatom.</t>
        </r>
      </text>
    </comment>
    <comment ref="AF9" authorId="0">
      <text>
        <r>
          <rPr>
            <b/>
            <sz val="9"/>
            <color indexed="81"/>
            <rFont val="Tahoma"/>
            <family val="2"/>
          </rPr>
          <t>Milan Grahovac:</t>
        </r>
        <r>
          <rPr>
            <sz val="9"/>
            <color indexed="81"/>
            <rFont val="Tahoma"/>
            <family val="2"/>
          </rPr>
          <t xml:space="preserve">
Razlika verzije 2003 i  2007+ obrasca.
Obrazac 2003 nema sifarnik kompanija, pa se kontrole vrse validaciom JIB-a i validaciom bankovnog racuna.
Naziv i sjedište se unosi ručno.
Glavni račun se takođe unose.
</t>
        </r>
        <r>
          <rPr>
            <b/>
            <sz val="9"/>
            <color indexed="81"/>
            <rFont val="Tahoma"/>
            <family val="2"/>
          </rPr>
          <t xml:space="preserve">Obrazac u verziji 2003, sheet Import, treba da se otkljuca, Sacuva, pa opet zakljuca i Sacuva.
30.12.2014.
</t>
        </r>
        <r>
          <rPr>
            <sz val="9"/>
            <color indexed="81"/>
            <rFont val="Tahoma"/>
            <family val="2"/>
          </rPr>
          <t>Izmjena u obe verzije su izbaceni sifarnici kompanija.</t>
        </r>
      </text>
    </comment>
    <comment ref="C11" authorId="0">
      <text/>
    </comment>
    <comment ref="AF11" authorId="0">
      <text>
        <r>
          <rPr>
            <b/>
            <sz val="9"/>
            <color indexed="81"/>
            <rFont val="Tahoma"/>
            <family val="2"/>
          </rPr>
          <t>Milan Grahovac:</t>
        </r>
        <r>
          <rPr>
            <sz val="9"/>
            <color indexed="81"/>
            <rFont val="Tahoma"/>
            <family val="2"/>
          </rPr>
          <t xml:space="preserve">
Kontrola validacije JIB-a, u slucaju da se ne koristii tabela tKompanije.</t>
        </r>
      </text>
    </comment>
    <comment ref="AD13" authorId="0">
      <text>
        <r>
          <rPr>
            <b/>
            <sz val="9"/>
            <color indexed="81"/>
            <rFont val="Tahoma"/>
            <family val="2"/>
          </rPr>
          <t>Milan Grahovac:</t>
        </r>
        <r>
          <rPr>
            <sz val="9"/>
            <color indexed="81"/>
            <rFont val="Tahoma"/>
            <family val="2"/>
          </rPr>
          <t xml:space="preserve">
Kod verzije obrasca 2003, ovaj podatak se unosi ručno.</t>
        </r>
      </text>
    </comment>
    <comment ref="C21" authorId="0">
      <text>
        <r>
          <rPr>
            <sz val="12"/>
            <color indexed="81"/>
            <rFont val="Tahoma"/>
            <family val="2"/>
          </rPr>
          <t>Na ovaj email će dolaziti izvještaji iz sistema. Dozvoljen je unos samo jedne email adrese.</t>
        </r>
      </text>
    </comment>
    <comment ref="AF24" authorId="0">
      <text>
        <r>
          <rPr>
            <b/>
            <sz val="9"/>
            <color indexed="81"/>
            <rFont val="Tahoma"/>
            <family val="2"/>
          </rPr>
          <t>Milan Grahovac:</t>
        </r>
        <r>
          <rPr>
            <sz val="9"/>
            <color indexed="81"/>
            <rFont val="Tahoma"/>
            <family val="2"/>
          </rPr>
          <t xml:space="preserve">
Kontrola validacije bankovnog racuna u slucaju da se rucno popunjava.</t>
        </r>
      </text>
    </comment>
    <comment ref="C26" authorId="0">
      <text>
        <r>
          <rPr>
            <sz val="12"/>
            <color indexed="81"/>
            <rFont val="Tahoma"/>
            <family val="2"/>
          </rPr>
          <t>Ovaj podatak će se automatski popuniti nakon unosa broja glavnog računa u banci.</t>
        </r>
      </text>
    </comment>
    <comment ref="C35" authorId="0">
      <text>
        <r>
          <rPr>
            <sz val="12"/>
            <color indexed="81"/>
            <rFont val="Tahoma"/>
            <family val="2"/>
          </rPr>
          <t>Ovaj email se koristi za pristup sistemu.</t>
        </r>
      </text>
    </comment>
    <comment ref="C39" authorId="0">
      <text>
        <r>
          <rPr>
            <sz val="12"/>
            <color indexed="81"/>
            <rFont val="Tahoma"/>
            <family val="2"/>
          </rPr>
          <t xml:space="preserve">JIB posrednika možete pronaći na kartici </t>
        </r>
        <r>
          <rPr>
            <sz val="12"/>
            <color indexed="48"/>
            <rFont val="Tahoma"/>
            <family val="2"/>
          </rPr>
          <t>Sifarnici.</t>
        </r>
        <r>
          <rPr>
            <sz val="9"/>
            <color indexed="48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↓</t>
        </r>
      </text>
    </comment>
  </commentList>
</comments>
</file>

<file path=xl/sharedStrings.xml><?xml version="1.0" encoding="utf-8"?>
<sst xmlns="http://schemas.openxmlformats.org/spreadsheetml/2006/main" count="241" uniqueCount="191">
  <si>
    <t>Nepotpun unos.</t>
  </si>
  <si>
    <t>Neispravan unos.</t>
  </si>
  <si>
    <t>Ispravan unos.</t>
  </si>
  <si>
    <t>Opis</t>
  </si>
  <si>
    <t>Unos</t>
  </si>
  <si>
    <t>Kontrola</t>
  </si>
  <si>
    <t>Kontrola popunjenosti:</t>
  </si>
  <si>
    <t>Kontola ispravnosti:</t>
  </si>
  <si>
    <t>Format prikaza polja:</t>
  </si>
  <si>
    <t>Izbor:</t>
  </si>
  <si>
    <t>Obrazac za registraciju (MLK-1)</t>
  </si>
  <si>
    <t>xlsx</t>
  </si>
  <si>
    <r>
      <t xml:space="preserve">Šifra </t>
    </r>
    <r>
      <rPr>
        <sz val="12"/>
        <color theme="1"/>
        <rFont val="Tahoma"/>
        <family val="2"/>
      </rPr>
      <t>(popunjava banka/posrednik)</t>
    </r>
  </si>
  <si>
    <t>-</t>
  </si>
  <si>
    <t>Podaci o učesniku</t>
  </si>
  <si>
    <t>JIB</t>
  </si>
  <si>
    <t>Naziv i sjedište</t>
  </si>
  <si>
    <t>Adresa</t>
  </si>
  <si>
    <t>Telefon</t>
  </si>
  <si>
    <t>/</t>
  </si>
  <si>
    <t>Faks</t>
  </si>
  <si>
    <t>Adresa e-pošte (email) učesnika</t>
  </si>
  <si>
    <t>Glavni račun u banci</t>
  </si>
  <si>
    <t>Banka</t>
  </si>
  <si>
    <t>Pristupni podaci</t>
  </si>
  <si>
    <t>Obavezan izbor.</t>
  </si>
  <si>
    <t>Označiti jednu vrstu pristupa sistemu</t>
  </si>
  <si>
    <t>1)</t>
  </si>
  <si>
    <t>Direktno</t>
  </si>
  <si>
    <t>Preko posrednika</t>
  </si>
  <si>
    <t>Ovlaštena osoba za pristup sistemu</t>
  </si>
  <si>
    <t>Adresa e-pošte (email) ovlaštene osobe</t>
  </si>
  <si>
    <t>2)</t>
  </si>
  <si>
    <t>JIB posrednika</t>
  </si>
  <si>
    <t>Naziv posrednika</t>
  </si>
  <si>
    <t>3)</t>
  </si>
  <si>
    <t>Obavezan unos.</t>
  </si>
  <si>
    <t>Ovjera obrasca</t>
  </si>
  <si>
    <t>Nedozvoljen unos.</t>
  </si>
  <si>
    <t>Mjesto</t>
  </si>
  <si>
    <t>Banja Luka</t>
  </si>
  <si>
    <t>Datum</t>
  </si>
  <si>
    <t>Dan</t>
  </si>
  <si>
    <t>Mjesec</t>
  </si>
  <si>
    <t>Godina</t>
  </si>
  <si>
    <t>Vrijeme</t>
  </si>
  <si>
    <t>Sati</t>
  </si>
  <si>
    <t>Minuti</t>
  </si>
  <si>
    <t>:</t>
  </si>
  <si>
    <t>Posljednji podneseni obrazac je važeći i mijenja sve podatke iz prethodno podnesenog obrasca.</t>
  </si>
  <si>
    <t>Saglasan/na sam da sve izvještaje iz Sistema primam na adresu e-pošte navedenu u ovom obrascu.</t>
  </si>
  <si>
    <t>Zakonski zastupnik učesnika</t>
  </si>
  <si>
    <t>Potpis zakonskog zastupnika</t>
  </si>
  <si>
    <t>M. P.</t>
  </si>
  <si>
    <t>Posrednik</t>
  </si>
  <si>
    <t>Grad</t>
  </si>
  <si>
    <t>Sufiks</t>
  </si>
  <si>
    <t>Naziv</t>
  </si>
  <si>
    <t>4400374890002</t>
  </si>
  <si>
    <t>Nova banka a.d. Banja Luka - filijala za poslovanje sa HOV</t>
  </si>
  <si>
    <t>Kralja Alfonsa XIII 37A</t>
  </si>
  <si>
    <t>051/328-392</t>
  </si>
  <si>
    <t>Privredna banka Sarajevo d.d. Sarajevo</t>
  </si>
  <si>
    <t>Sarajevo</t>
  </si>
  <si>
    <t>Alipašina 6</t>
  </si>
  <si>
    <t>033/277-700</t>
  </si>
  <si>
    <t>4400375430005</t>
  </si>
  <si>
    <t>Eurobroker a.d. Banja Luka</t>
  </si>
  <si>
    <t>Grčka ulica 17</t>
  </si>
  <si>
    <t>051/230-820</t>
  </si>
  <si>
    <t>Union banka d.d. Sarajevo</t>
  </si>
  <si>
    <t>Dubrovačka 6</t>
  </si>
  <si>
    <t>033/561-000</t>
  </si>
  <si>
    <t>4400958880009</t>
  </si>
  <si>
    <t>UniCredit Bank a.d. Banja Luka - Unicredit broker</t>
  </si>
  <si>
    <t xml:space="preserve">Marije Bursać 7 </t>
  </si>
  <si>
    <t>051/246-697</t>
  </si>
  <si>
    <t>NLB Banka d.d. Tuzla</t>
  </si>
  <si>
    <t>Tuzla</t>
  </si>
  <si>
    <t>Maršala Tita 34</t>
  </si>
  <si>
    <t>035/259-259</t>
  </si>
  <si>
    <t>4400965070004</t>
  </si>
  <si>
    <t>Addiko-Bank a.d. Banja Luka - broker</t>
  </si>
  <si>
    <t>Aleja Svetog Save 13</t>
  </si>
  <si>
    <t>051/336-597</t>
  </si>
  <si>
    <t>Investiciono-komercijalna banka d.d. Zenica</t>
  </si>
  <si>
    <t>Zenica</t>
  </si>
  <si>
    <t>Trg BiH 1</t>
  </si>
  <si>
    <t>032/448-400</t>
  </si>
  <si>
    <t>4402567090006</t>
  </si>
  <si>
    <t>Monet Broker a.d. Banja Luka</t>
  </si>
  <si>
    <t>Jovana Dučića 23a</t>
  </si>
  <si>
    <t>051/345-600</t>
  </si>
  <si>
    <t>MOJA BANKA d.d. Sarajevo</t>
  </si>
  <si>
    <t>Trg međunarodnog prijateljstva 25</t>
  </si>
  <si>
    <t>033/586-870</t>
  </si>
  <si>
    <t>4402590070004</t>
  </si>
  <si>
    <t>Raiffeisen Capital a.d. Banja Luka</t>
  </si>
  <si>
    <t>Vase Pelagića 2</t>
  </si>
  <si>
    <t>051/231-490</t>
  </si>
  <si>
    <t>Sberbank BH d.d. Sarajevo</t>
  </si>
  <si>
    <t>Fra Anđela Zvizdovića 1</t>
  </si>
  <si>
    <t>033/295-601</t>
  </si>
  <si>
    <t>4402621210004</t>
  </si>
  <si>
    <t>Advantis broker a.d. Banja Luka</t>
  </si>
  <si>
    <t>Krajiških brigada 113</t>
  </si>
  <si>
    <t>051/233-710</t>
  </si>
  <si>
    <t>Bosna bank international d.d. Sarajevo</t>
  </si>
  <si>
    <t>Trg djece Sarajeva bb</t>
  </si>
  <si>
    <t>033/275-100</t>
  </si>
  <si>
    <t>Intesa Sanpaolo Banka d.d. Bosna i Hercegovina</t>
  </si>
  <si>
    <t>Obala Kulina bana 9a</t>
  </si>
  <si>
    <t>033/497-555</t>
  </si>
  <si>
    <t>Vakufska banka d.d. Sarajevo</t>
  </si>
  <si>
    <t>Maršala Tita 13</t>
  </si>
  <si>
    <t>033/280-100</t>
  </si>
  <si>
    <t>Spisak računovodstvenih agencija koje su registrovene kao posrednici dostupan je na zvaničnom sajtu.</t>
  </si>
  <si>
    <t>Raiffeisen Bank d.d. BiH</t>
  </si>
  <si>
    <t>Zmaja od Bosne bb</t>
  </si>
  <si>
    <t>033/755-010</t>
  </si>
  <si>
    <t>BOR banka d.d. Sarajevo</t>
  </si>
  <si>
    <t>Obala Kulina Bana 18</t>
  </si>
  <si>
    <t>033/278-520</t>
  </si>
  <si>
    <t>ZiraatBank BH d.d. Sarajevo</t>
  </si>
  <si>
    <t>Dženetića Čikma 2</t>
  </si>
  <si>
    <t>033/252-230</t>
  </si>
  <si>
    <t>ProCredit Bank d.d. Sarajevo</t>
  </si>
  <si>
    <t>Franca Lehara bb</t>
  </si>
  <si>
    <t>033/250-950</t>
  </si>
  <si>
    <t>Razvojna banka Federacije BiH d.d. Sarajevo</t>
  </si>
  <si>
    <t>Igmanska 1</t>
  </si>
  <si>
    <t>033/277-900</t>
  </si>
  <si>
    <t>Komercijalno-investiciona banka d.d. V.Kladuša</t>
  </si>
  <si>
    <t>Velika Kladuša</t>
  </si>
  <si>
    <t>Ibrahima Mržljaka 3</t>
  </si>
  <si>
    <t>037/771-253</t>
  </si>
  <si>
    <t>Sparkasse Bank d.d. Sarajevo</t>
  </si>
  <si>
    <t>Zmaja od Bosne 7</t>
  </si>
  <si>
    <t>033/280-300</t>
  </si>
  <si>
    <t>Addiko Bank d.d. Sarajevo</t>
  </si>
  <si>
    <t>Trg Solidarnosti 12</t>
  </si>
  <si>
    <t>036/755-755</t>
  </si>
  <si>
    <t>UniCredit Bank d.d. Mostar</t>
  </si>
  <si>
    <t>Mostar</t>
  </si>
  <si>
    <t>Kardinala Stepinca b.b.</t>
  </si>
  <si>
    <t>036/312-112</t>
  </si>
  <si>
    <t>UniCredit Bank a.d. Banja Luka</t>
  </si>
  <si>
    <t>Marije Bursać 7</t>
  </si>
  <si>
    <t>051/243-200</t>
  </si>
  <si>
    <t>Addiko Bank a.d. Banja Luka</t>
  </si>
  <si>
    <t>051/336-500</t>
  </si>
  <si>
    <t>Pavlović International Bank a.d. Bijeljina</t>
  </si>
  <si>
    <t>Bijeljina</t>
  </si>
  <si>
    <t>Karađorđeva 1</t>
  </si>
  <si>
    <t>055/232-300</t>
  </si>
  <si>
    <t>Nova banka a.d. Banja Luka</t>
  </si>
  <si>
    <t>Kralja Alfonsa XIII 37a</t>
  </si>
  <si>
    <t>051/333-398</t>
  </si>
  <si>
    <t>NLB banka a.d. Banja Luka</t>
  </si>
  <si>
    <t>Milana Tepića 4</t>
  </si>
  <si>
    <t>051/221-610</t>
  </si>
  <si>
    <t>Sberbank a.d. Banja Luka</t>
  </si>
  <si>
    <t>Jevrejska 71</t>
  </si>
  <si>
    <t>051/241-100</t>
  </si>
  <si>
    <t>Komercijalna banka a.d. Banja Luka</t>
  </si>
  <si>
    <t xml:space="preserve">Veselina Masleše 6 </t>
  </si>
  <si>
    <t>051/244-701</t>
  </si>
  <si>
    <t>MF Banka a.d. Banja Luka</t>
  </si>
  <si>
    <t>Vase Pelagića 22</t>
  </si>
  <si>
    <t>051/221-400</t>
  </si>
  <si>
    <t>Banjalučka berza a.d. Banja Luka</t>
  </si>
  <si>
    <t>Petra Kočića bb</t>
  </si>
  <si>
    <t>Name</t>
  </si>
  <si>
    <t>Value</t>
  </si>
  <si>
    <t>LocalName</t>
  </si>
  <si>
    <t>Valid</t>
  </si>
  <si>
    <t>Ispravnost</t>
  </si>
  <si>
    <t>UID</t>
  </si>
  <si>
    <t>Address</t>
  </si>
  <si>
    <t>Phone</t>
  </si>
  <si>
    <t>Fax</t>
  </si>
  <si>
    <t>Email</t>
  </si>
  <si>
    <t>MainAccountNumber</t>
  </si>
  <si>
    <t>AccessModeId</t>
  </si>
  <si>
    <t>AuthorizedPerson</t>
  </si>
  <si>
    <t>AuthorizedPersonEmail</t>
  </si>
  <si>
    <t>SecondMemberUID</t>
  </si>
  <si>
    <t>Place</t>
  </si>
  <si>
    <t>Date</t>
  </si>
  <si>
    <t>Time</t>
  </si>
  <si>
    <t>AuthorizedPersonForRepresentation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</si>
</sst>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2"/>
      <color theme="1"/>
      <name val="Tahoma"/>
      <family val="2"/>
    </font>
    <font>
      <sz val="11"/>
      <color rgb="FF3F3F7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2"/>
      <color theme="1"/>
      <name val="Tahoma"/>
      <family val="2"/>
    </font>
    <font>
      <sz val="12"/>
      <color rgb="FF3F3F76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ahoma"/>
      <family val="2"/>
    </font>
    <font>
      <sz val="12"/>
      <color rgb="FFFF0000"/>
      <name val="Tahoma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  <font>
      <b/>
      <sz val="12"/>
      <name val="Calibri"/>
      <family val="2"/>
    </font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2"/>
      <color indexed="48"/>
      <name val="Tahoma"/>
      <family val="2"/>
    </font>
    <font>
      <sz val="9"/>
      <color indexed="48"/>
      <name val="Tahoma"/>
      <family val="2"/>
    </font>
    <font>
      <sz val="16"/>
      <color indexed="81"/>
      <name val="Tahoma"/>
      <family val="2"/>
    </font>
    <font>
      <u/>
      <sz val="11"/>
      <color theme="10"/>
      <name val="Tahoma"/>
      <family val="2"/>
    </font>
    <font>
      <u/>
      <sz val="12"/>
      <color theme="10"/>
      <name val="Tahoma"/>
      <family val="2"/>
    </font>
    <font>
      <sz val="12"/>
      <color theme="4" tint="0.79998168889431442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lightGray">
        <fgColor rgb="FFDDDDDD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dotted">
        <color rgb="FF777777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DDDDDD"/>
      </bottom>
      <diagonal/>
    </border>
  </borders>
  <cellStyleXfs count="8">
    <xf numFmtId="0" fontId="0" fillId="0" borderId="0">
      <alignment vertical="center"/>
      <protection hidden="1"/>
    </xf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0" borderId="11">
      <alignment horizontal="center" vertical="center"/>
    </xf>
    <xf numFmtId="0" fontId="3" fillId="4" borderId="11">
      <alignment horizontal="center" vertical="center"/>
      <protection locked="0"/>
    </xf>
    <xf numFmtId="0" fontId="3" fillId="4" borderId="15">
      <alignment horizontal="left" vertical="center"/>
      <protection locked="0"/>
    </xf>
    <xf numFmtId="0" fontId="3" fillId="0" borderId="15">
      <alignment horizontal="left" vertical="center"/>
    </xf>
    <xf numFmtId="0" fontId="22" fillId="0" borderId="0" applyNumberFormat="0" applyFill="0" applyBorder="0" applyAlignment="0" applyProtection="0"/>
  </cellStyleXfs>
  <cellXfs count="98">
    <xf numFmtId="0" fontId="0" fillId="0" borderId="0" xfId="0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  <protection hidden="1"/>
    </xf>
    <xf numFmtId="0" fontId="0" fillId="0" borderId="3" xfId="0" applyFont="1" applyBorder="1" applyAlignment="1">
      <alignment horizontal="center" vertical="center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>
      <alignment horizontal="center" vertical="center" wrapText="1"/>
      <protection hidden="1"/>
    </xf>
    <xf numFmtId="14" fontId="4" fillId="2" borderId="1" xfId="1" applyNumberFormat="1" applyFont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  <protection hidden="1"/>
    </xf>
    <xf numFmtId="0" fontId="2" fillId="3" borderId="9" xfId="2" applyBorder="1" applyAlignment="1">
      <alignment horizontal="center" vertical="center"/>
    </xf>
    <xf numFmtId="0" fontId="0" fillId="0" borderId="3" xfId="0" applyBorder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2" fillId="3" borderId="2" xfId="2" applyAlignment="1" applyProtection="1">
      <alignment horizontal="center" vertical="center"/>
      <protection hidden="1"/>
    </xf>
    <xf numFmtId="0" fontId="2" fillId="3" borderId="9" xfId="2" applyBorder="1" applyAlignment="1" applyProtection="1">
      <alignment horizontal="center" vertical="center" wrapText="1"/>
      <protection hidden="1"/>
    </xf>
    <xf numFmtId="0" fontId="5" fillId="0" borderId="10" xfId="0" applyFont="1" applyBorder="1">
      <alignment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10" fillId="0" borderId="0" xfId="0" applyFont="1">
      <alignment vertical="center"/>
      <protection hidden="1"/>
    </xf>
    <xf numFmtId="0" fontId="11" fillId="0" borderId="0" xfId="0" applyFont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3" fillId="0" borderId="11" xfId="3">
      <alignment horizontal="center" vertical="center"/>
    </xf>
    <xf numFmtId="0" fontId="0" fillId="0" borderId="0" xfId="0" applyFill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5" fillId="0" borderId="12" xfId="0" applyFont="1" applyBorder="1" applyProtection="1">
      <alignment vertical="center"/>
      <protection hidden="1"/>
    </xf>
    <xf numFmtId="0" fontId="6" fillId="0" borderId="0" xfId="0" applyFont="1" applyBorder="1" applyProtection="1">
      <alignment vertical="center"/>
      <protection hidden="1"/>
    </xf>
    <xf numFmtId="0" fontId="13" fillId="0" borderId="0" xfId="0" applyFont="1" applyBorder="1" applyAlignment="1" applyProtection="1">
      <alignment horizontal="left" indent="1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3" fillId="4" borderId="11" xfId="4">
      <alignment horizontal="center" vertical="center"/>
      <protection locked="0"/>
    </xf>
    <xf numFmtId="0" fontId="3" fillId="4" borderId="13" xfId="4" applyBorder="1">
      <alignment horizontal="center" vertical="center"/>
      <protection locked="0"/>
    </xf>
    <xf numFmtId="0" fontId="3" fillId="4" borderId="14" xfId="4" applyBorder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horizontal="left" vertical="center" indent="1"/>
      <protection hidden="1"/>
    </xf>
    <xf numFmtId="0" fontId="0" fillId="0" borderId="3" xfId="0" applyNumberFormat="1" applyBorder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0" xfId="0" applyAlignment="1">
      <alignment vertical="center"/>
      <protection hidden="1"/>
    </xf>
    <xf numFmtId="0" fontId="0" fillId="0" borderId="0" xfId="0" applyAlignment="1">
      <alignment horizontal="left" vertical="center" indent="1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3" fillId="4" borderId="15" xfId="5" applyAlignment="1">
      <alignment horizontal="left"/>
      <protection locked="0"/>
    </xf>
    <xf numFmtId="0" fontId="0" fillId="0" borderId="3" xfId="0" applyBorder="1" applyAlignment="1" applyProtection="1">
      <alignment horizontal="left" vertical="center" wrapText="1" indent="1"/>
      <protection hidden="1"/>
    </xf>
    <xf numFmtId="0" fontId="0" fillId="0" borderId="0" xfId="0" applyBorder="1" applyAlignment="1">
      <protection hidden="1"/>
    </xf>
    <xf numFmtId="0" fontId="0" fillId="0" borderId="0" xfId="0" applyBorder="1" applyAlignment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4" borderId="15" xfId="5" applyFont="1">
      <alignment horizontal="left" vertical="center"/>
      <protection locked="0"/>
    </xf>
    <xf numFmtId="0" fontId="0" fillId="0" borderId="0" xfId="0" applyAlignment="1" applyProtection="1">
      <alignment horizontal="left" vertical="center" indent="1"/>
      <protection hidden="1"/>
    </xf>
    <xf numFmtId="0" fontId="3" fillId="4" borderId="15" xfId="5">
      <alignment horizontal="left" vertical="center"/>
      <protection locked="0"/>
    </xf>
    <xf numFmtId="0" fontId="0" fillId="0" borderId="0" xfId="0" applyBorder="1" applyAlignment="1" applyProtection="1">
      <alignment horizontal="left" vertical="center" indent="1"/>
      <protection hidden="1"/>
    </xf>
    <xf numFmtId="0" fontId="0" fillId="0" borderId="0" xfId="6" applyFont="1" applyBorder="1" applyAlignment="1">
      <alignment horizontal="center" vertical="center"/>
    </xf>
    <xf numFmtId="0" fontId="3" fillId="0" borderId="0" xfId="6" applyBorder="1" applyAlignment="1">
      <alignment vertical="center"/>
    </xf>
    <xf numFmtId="0" fontId="3" fillId="0" borderId="15" xfId="6" applyFont="1">
      <alignment horizontal="left" vertical="center"/>
    </xf>
    <xf numFmtId="0" fontId="0" fillId="0" borderId="0" xfId="0" applyBorder="1" applyAlignment="1" applyProtection="1">
      <alignment horizontal="left" indent="1"/>
      <protection hidden="1"/>
    </xf>
    <xf numFmtId="0" fontId="0" fillId="0" borderId="0" xfId="0" applyBorder="1" applyAlignment="1">
      <alignment horizontal="left" indent="1"/>
      <protection hidden="1"/>
    </xf>
    <xf numFmtId="0" fontId="0" fillId="0" borderId="0" xfId="0" applyAlignment="1">
      <protection hidden="1"/>
    </xf>
    <xf numFmtId="0" fontId="0" fillId="0" borderId="3" xfId="0" applyBorder="1" applyAlignment="1">
      <alignment vertical="center"/>
      <protection hidden="1"/>
    </xf>
    <xf numFmtId="0" fontId="0" fillId="0" borderId="0" xfId="0" applyFont="1" applyAlignment="1">
      <alignment horizontal="right" vertical="center"/>
      <protection hidden="1"/>
    </xf>
    <xf numFmtId="0" fontId="0" fillId="0" borderId="3" xfId="0" applyBorder="1" applyProtection="1">
      <alignment vertical="center"/>
      <protection locked="0" hidden="1"/>
    </xf>
    <xf numFmtId="0" fontId="14" fillId="0" borderId="0" xfId="0" applyFont="1" applyBorder="1" applyAlignment="1" applyProtection="1">
      <alignment vertical="center"/>
      <protection hidden="1"/>
    </xf>
    <xf numFmtId="0" fontId="0" fillId="4" borderId="15" xfId="5" applyFont="1" applyAlignment="1">
      <alignment vertical="center"/>
      <protection locked="0"/>
    </xf>
    <xf numFmtId="0" fontId="3" fillId="4" borderId="15" xfId="5" applyAlignment="1">
      <alignment vertical="center"/>
      <protection locked="0"/>
    </xf>
    <xf numFmtId="0" fontId="0" fillId="0" borderId="0" xfId="0" applyNumberFormat="1">
      <alignment vertical="center"/>
      <protection hidden="1"/>
    </xf>
    <xf numFmtId="0" fontId="0" fillId="0" borderId="0" xfId="0" applyBorder="1" applyAlignment="1">
      <alignment vertical="center"/>
      <protection hidden="1"/>
    </xf>
    <xf numFmtId="0" fontId="0" fillId="0" borderId="0" xfId="0" applyAlignment="1">
      <alignment horizontal="right" vertical="center"/>
      <protection hidden="1"/>
    </xf>
    <xf numFmtId="0" fontId="0" fillId="0" borderId="0" xfId="0" quotePrefix="1" applyAlignment="1" applyProtection="1">
      <alignment horizontal="left" vertical="center"/>
      <protection hidden="1"/>
    </xf>
    <xf numFmtId="0" fontId="0" fillId="0" borderId="3" xfId="0" quotePrefix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49" fontId="0" fillId="0" borderId="0" xfId="0" applyNumberFormat="1" applyBorder="1" applyAlignment="1" applyProtection="1">
      <alignment vertical="center"/>
      <protection hidden="1"/>
    </xf>
    <xf numFmtId="0" fontId="14" fillId="0" borderId="0" xfId="6" applyFont="1" applyBorder="1" applyAlignment="1">
      <alignment horizontal="left" vertical="center"/>
    </xf>
    <xf numFmtId="0" fontId="3" fillId="0" borderId="0" xfId="6" applyBorder="1" applyAlignment="1">
      <alignment horizontal="left" vertical="center"/>
    </xf>
    <xf numFmtId="0" fontId="13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3" fillId="4" borderId="11" xfId="4">
      <alignment horizontal="center" vertical="center"/>
      <protection locked="0"/>
    </xf>
    <xf numFmtId="14" fontId="0" fillId="0" borderId="3" xfId="0" applyNumberFormat="1" applyBorder="1" applyAlignment="1" applyProtection="1">
      <alignment horizontal="left" vertical="center" indent="1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14" fontId="0" fillId="0" borderId="0" xfId="0" applyNumberFormat="1" applyBorder="1" applyAlignment="1" applyProtection="1">
      <alignment horizontal="left" vertical="center" indent="1"/>
      <protection hidden="1"/>
    </xf>
    <xf numFmtId="0" fontId="0" fillId="4" borderId="15" xfId="5" applyFont="1" applyAlignment="1">
      <alignment horizontal="left" vertical="center"/>
      <protection locked="0"/>
    </xf>
    <xf numFmtId="0" fontId="3" fillId="4" borderId="15" xfId="5" applyAlignment="1">
      <alignment horizontal="left" vertical="center"/>
      <protection locked="0"/>
    </xf>
    <xf numFmtId="0" fontId="15" fillId="0" borderId="15" xfId="5" applyFont="1" applyFill="1" applyAlignment="1" applyProtection="1">
      <alignment horizontal="left" vertical="center"/>
    </xf>
    <xf numFmtId="49" fontId="0" fillId="0" borderId="0" xfId="0" applyNumberFormat="1">
      <alignment vertical="center"/>
      <protection hidden="1"/>
    </xf>
    <xf numFmtId="0" fontId="0" fillId="0" borderId="0" xfId="0" applyFont="1" applyAlignment="1">
      <protection hidden="1"/>
    </xf>
    <xf numFmtId="0" fontId="23" fillId="0" borderId="0" xfId="7" applyFont="1" applyAlignment="1" applyProtection="1">
      <protection hidden="1"/>
    </xf>
    <xf numFmtId="0" fontId="0" fillId="0" borderId="0" xfId="0" quotePrefix="1">
      <alignment vertical="center"/>
      <protection hidden="1"/>
    </xf>
    <xf numFmtId="0" fontId="24" fillId="0" borderId="0" xfId="0" applyFont="1">
      <alignment vertical="center"/>
      <protection hidden="1"/>
    </xf>
  </cellXfs>
  <cellStyles count="8">
    <cellStyle name="Check Cell" xfId="2" builtinId="23"/>
    <cellStyle name="Hyperlink" xfId="7" builtinId="8"/>
    <cellStyle name="Input" xfId="1" builtinId="20"/>
    <cellStyle name="Normal" xfId="0" builtinId="0"/>
    <cellStyle name="UnosBroj" xfId="4"/>
    <cellStyle name="UnosBrojZakljucan" xfId="3"/>
    <cellStyle name="UnosTekst" xfId="5"/>
    <cellStyle name="UnosTekstZakljucano" xfId="6"/>
  </cellStyles>
  <dxfs count="5">
    <dxf>
      <numFmt numFmtId="30" formatCode="@"/>
    </dxf>
    <dxf>
      <font>
        <b/>
      </font>
    </dxf>
    <dxf>
      <font>
        <b/>
      </font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AE$31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9525</xdr:rowOff>
        </xdr:from>
        <xdr:to>
          <xdr:col>1</xdr:col>
          <xdr:colOff>219075</xdr:colOff>
          <xdr:row>31</xdr:row>
          <xdr:rowOff>9525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219075</xdr:colOff>
          <xdr:row>37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1</xdr:col>
          <xdr:colOff>219075</xdr:colOff>
          <xdr:row>42</xdr:row>
          <xdr:rowOff>228600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Banke" displayName="tBanke" ref="H2:L29" totalsRowShown="0" headerRowDxfId="2">
  <sortState ref="H3:L40">
    <sortCondition ref="H1:H39"/>
  </sortState>
  <tableColumns count="5">
    <tableColumn id="6" name="Sufiks"/>
    <tableColumn id="2" name="Naziv"/>
    <tableColumn id="4" name="Grad"/>
    <tableColumn id="3" name="Adresa"/>
    <tableColumn id="7" name="Telef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Posrednici" displayName="tPosrednici" ref="B2:F9" totalsRowShown="0" headerRowDxfId="1">
  <sortState ref="B3:F14">
    <sortCondition ref="B2"/>
  </sortState>
  <tableColumns count="5">
    <tableColumn id="2" name="JIB" dataDxfId="0"/>
    <tableColumn id="1" name="Posrednik"/>
    <tableColumn id="3" name="Grad"/>
    <tableColumn id="4" name="Adresa"/>
    <tableColumn id="5" name="Telef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3"/>
    <pageSetUpPr fitToPage="1"/>
  </sheetPr>
  <dimension ref="A1:AH62"/>
  <sheetViews>
    <sheetView showGridLines="0" showRowColHeaders="0" tabSelected="1" zoomScale="90" zoomScaleNormal="90" zoomScaleSheetLayoutView="100" workbookViewId="0">
      <pane ySplit="2" topLeftCell="A3" activePane="bottomLeft" state="frozen"/>
      <selection activeCell="B10" sqref="B10"/>
      <selection pane="bottomLeft" activeCell="E11" sqref="E11"/>
    </sheetView>
  </sheetViews>
  <sheetFormatPr defaultColWidth="0" defaultRowHeight="15" customHeight="1" zeroHeight="1" x14ac:dyDescent="0.2"/>
  <cols>
    <col min="1" max="1" width="2.88671875" style="1" customWidth="1"/>
    <col min="2" max="2" width="5.33203125" style="1" customWidth="1"/>
    <col min="3" max="3" width="29.44140625" style="1" customWidth="1"/>
    <col min="4" max="26" width="2.77734375" style="2" customWidth="1"/>
    <col min="27" max="27" width="17.33203125" style="3" customWidth="1"/>
    <col min="28" max="28" width="14.44140625" style="3" hidden="1"/>
    <col min="29" max="29" width="15.33203125" style="3" hidden="1"/>
    <col min="30" max="30" width="47.77734375" style="1" hidden="1"/>
    <col min="31" max="31" width="18.77734375" style="1" hidden="1"/>
    <col min="32" max="32" width="7.6640625" style="1" hidden="1"/>
    <col min="33" max="33" width="8.33203125" style="1" hidden="1"/>
    <col min="34" max="34" width="7.6640625" style="1" hidden="1"/>
    <col min="35" max="16384" width="9.109375" style="1" hidden="1"/>
  </cols>
  <sheetData>
    <row r="1" spans="1:34" ht="14.25" customHeight="1" x14ac:dyDescent="0.2">
      <c r="C1" s="1" t="str">
        <f ca="1">CONCATENATE( "Datum: " &amp; TEXT( _VersionDate, "dd.mm.yyyy"), "; Format: " &amp; _FileFormatFormula,)</f>
        <v>Datum: 12.12.2016; Format: xlsx</v>
      </c>
      <c r="AB1" s="3" t="s">
        <v>0</v>
      </c>
      <c r="AC1" s="3" t="s">
        <v>1</v>
      </c>
      <c r="AD1" s="4" t="s">
        <v>2</v>
      </c>
    </row>
    <row r="2" spans="1:34" ht="30" x14ac:dyDescent="0.2">
      <c r="B2" s="5" t="s">
        <v>3</v>
      </c>
      <c r="C2" s="5"/>
      <c r="D2" s="6"/>
      <c r="E2" s="5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7"/>
      <c r="AA2" s="8" t="s">
        <v>5</v>
      </c>
      <c r="AB2" s="9" t="s">
        <v>6</v>
      </c>
      <c r="AC2" s="9" t="s">
        <v>7</v>
      </c>
      <c r="AD2" s="9" t="s">
        <v>8</v>
      </c>
      <c r="AE2" s="10">
        <v>42716</v>
      </c>
      <c r="AF2" s="11" t="s">
        <v>9</v>
      </c>
      <c r="AG2" s="12"/>
      <c r="AH2" s="13"/>
    </row>
    <row r="3" spans="1:34" ht="4.5" customHeight="1" thickBot="1" x14ac:dyDescent="0.25">
      <c r="C3" s="14"/>
      <c r="D3" s="15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6"/>
      <c r="Z3" s="17"/>
      <c r="AA3" s="18"/>
      <c r="AB3" s="19"/>
      <c r="AC3" s="19"/>
      <c r="AD3" s="14"/>
      <c r="AE3" s="14"/>
      <c r="AF3" s="20"/>
      <c r="AG3" s="20"/>
      <c r="AH3" s="20"/>
    </row>
    <row r="4" spans="1:34" ht="24.75" customHeight="1" thickTop="1" thickBot="1" x14ac:dyDescent="0.25">
      <c r="C4" s="21" t="s">
        <v>10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17"/>
      <c r="AA4" s="22" t="str">
        <f>IF( _IsManual, "Obrazac se može štampati i popuniti ručno.", "")</f>
        <v>Obrazac se može štampati i popuniti ručno.</v>
      </c>
      <c r="AB4" s="23"/>
      <c r="AC4" s="23"/>
      <c r="AD4" s="24" t="b">
        <f>LEN( CONCATENATE( AD11, AD13, AD15, AD17, AD19, AD21, AD24, AD26, AD30, AD33, AD35, AD39, AD41, AD47, AD50, AD53, AD58)) = 0</f>
        <v>1</v>
      </c>
      <c r="AE4" s="25" t="b">
        <f ca="1">AND( OR( LEN( _FileFormatFormula) = 3, LEN( _FileFormatFormula) = 4), _FileFormatFormula = _FileFormat)</f>
        <v>1</v>
      </c>
      <c r="AF4" s="20"/>
      <c r="AG4" s="20"/>
      <c r="AH4" s="20"/>
    </row>
    <row r="5" spans="1:34" ht="21.75" customHeight="1" thickTop="1" thickBot="1" x14ac:dyDescent="0.25">
      <c r="C5" s="26" t="str">
        <f ca="1">IF( AE4 = FALSE, "Nesipravan format fajla, preuzmete poslijednju verziju obrasca sa zvaničnog sajta.", IF( OR( _IsManual, _Valid), "", "Obrazac nije ispravno/potpuno popunjen!"))</f>
        <v/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17"/>
      <c r="AA5" s="22"/>
      <c r="AB5" s="27">
        <f>COUNTIF( AB11:AB58, FALSE)</f>
        <v>16</v>
      </c>
      <c r="AC5" s="27">
        <f>COUNTIF( AC11:AC58, FALSE)</f>
        <v>10</v>
      </c>
      <c r="AD5" s="28" t="b">
        <f>SUM( AB5:AC5) = 0</f>
        <v>0</v>
      </c>
      <c r="AE5" s="29" t="s">
        <v>11</v>
      </c>
      <c r="AG5" s="20"/>
      <c r="AH5" s="20"/>
    </row>
    <row r="6" spans="1:34" ht="4.5" customHeight="1" thickTop="1" x14ac:dyDescent="0.2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17"/>
      <c r="AA6" s="18"/>
      <c r="AB6" s="19"/>
      <c r="AC6" s="19"/>
      <c r="AD6" s="14"/>
      <c r="AE6" s="31"/>
      <c r="AF6" s="20"/>
      <c r="AG6" s="20"/>
      <c r="AH6" s="20"/>
    </row>
    <row r="7" spans="1:34" ht="19.5" customHeight="1" x14ac:dyDescent="0.2">
      <c r="B7" s="32" t="s">
        <v>12</v>
      </c>
      <c r="C7" s="33"/>
      <c r="D7" s="34"/>
      <c r="E7" s="35"/>
      <c r="F7" s="35"/>
      <c r="G7" s="35"/>
      <c r="H7" s="35"/>
      <c r="I7" s="35"/>
      <c r="J7" s="35"/>
      <c r="K7" s="36" t="s">
        <v>13</v>
      </c>
      <c r="L7" s="35"/>
      <c r="M7" s="35"/>
      <c r="N7" s="35"/>
      <c r="O7" s="36" t="s">
        <v>13</v>
      </c>
      <c r="P7" s="35"/>
      <c r="Q7" s="36"/>
      <c r="S7" s="1"/>
      <c r="T7" s="1"/>
      <c r="U7" s="1"/>
      <c r="V7" s="1"/>
      <c r="W7" s="1"/>
      <c r="X7" s="1"/>
      <c r="Y7" s="1"/>
      <c r="Z7" s="37"/>
      <c r="AA7" s="1"/>
      <c r="AB7" s="2"/>
      <c r="AD7" s="38"/>
      <c r="AE7" s="39" t="str">
        <f ca="1">IF( ISERROR( MID( CELL( "Filename", A1), FIND( ".", CELL( "Filename", A1), FIND( "\[", CELL( "Filename", A1))) + 1, FIND( "]", CELL( "Filename", A1), 1) - FIND( ".", CELL( "Filename", A1), FIND( "\[", CELL( "Filename", A1))) - 1)), "greška",  MID( CELL( "Filename", A1), FIND( ".", CELL( "Filename", A1), FIND( "\[", CELL( "Filename", A1))) + 1, FIND( "]", CELL( "Filename", A1), 1) - FIND( ".", CELL( "Filename", A1), FIND( "\[", CELL( "Filename", A1))) - 1))</f>
        <v>xlsx</v>
      </c>
      <c r="AG7" s="40"/>
    </row>
    <row r="8" spans="1:34" ht="4.5" customHeight="1" x14ac:dyDescent="0.25">
      <c r="B8" s="41"/>
      <c r="C8" s="41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/>
      <c r="P8"/>
      <c r="Q8"/>
      <c r="R8"/>
      <c r="S8"/>
      <c r="T8"/>
      <c r="U8"/>
      <c r="V8"/>
      <c r="W8"/>
      <c r="X8"/>
      <c r="Y8"/>
      <c r="AB8" s="42"/>
      <c r="AC8" s="42"/>
      <c r="AD8" s="40"/>
      <c r="AE8" s="40"/>
    </row>
    <row r="9" spans="1:34" ht="19.5" customHeight="1" x14ac:dyDescent="0.2">
      <c r="B9" s="32" t="s">
        <v>14</v>
      </c>
      <c r="C9" s="33"/>
      <c r="D9" s="34"/>
      <c r="AB9" s="38"/>
      <c r="AC9" s="38"/>
      <c r="AF9"/>
    </row>
    <row r="10" spans="1:34" ht="4.5" customHeight="1" x14ac:dyDescent="0.2">
      <c r="B10"/>
      <c r="C10"/>
      <c r="D10" s="34"/>
      <c r="AB10" s="38"/>
      <c r="AC10" s="38"/>
    </row>
    <row r="11" spans="1:34" customFormat="1" ht="18.75" customHeight="1" x14ac:dyDescent="0.2">
      <c r="C11" s="43" t="s">
        <v>15</v>
      </c>
      <c r="D11" s="34"/>
      <c r="E11" s="44"/>
      <c r="F11" s="45"/>
      <c r="G11" s="46"/>
      <c r="H11" s="44"/>
      <c r="I11" s="45"/>
      <c r="J11" s="46"/>
      <c r="K11" s="44"/>
      <c r="L11" s="45"/>
      <c r="M11" s="46"/>
      <c r="N11" s="45"/>
      <c r="O11" s="46"/>
      <c r="P11" s="45"/>
      <c r="Q11" s="46"/>
      <c r="R11" s="2"/>
      <c r="S11" s="2"/>
      <c r="T11" s="2"/>
      <c r="U11" s="2"/>
      <c r="V11" s="2"/>
      <c r="W11" s="2"/>
      <c r="X11" s="2"/>
      <c r="Y11" s="2"/>
      <c r="Z11" s="2"/>
      <c r="AA11" s="3" t="str">
        <f>IF( NOT($AB11), AB$1, IF( NOT( $AC11), AC$1, AD$1))</f>
        <v>Nepotpun unos.</v>
      </c>
      <c r="AB11" s="47" t="b">
        <f>LEN( $AD$11) = 13</f>
        <v>0</v>
      </c>
      <c r="AC11" s="47" t="b">
        <f>AF11</f>
        <v>0</v>
      </c>
      <c r="AD11" s="48" t="str">
        <f>CONCATENATE( E11, F11, G11, H11, I11, J11, K11, L11, M11, N11, O11, P11, Q11)</f>
        <v/>
      </c>
      <c r="AF11" s="49" t="b">
        <f>IF( AB11, VALUE( RIGHT( $AD$11, 1)) = IF( 11 - MOD( SUMPRODUCT( {7;6;5;4;3;2;7;6;5;4;3;2}, VALUE( MID( $AD$11, {1;2;3;4;5;6;7;8;9;10;11;12}, 1))), 11) &gt;= 10, 0, 11 - MOD( SUMPRODUCT( {7;6;5;4;3;2;7;6;5;4;3;2}, VALUE( MID( $AD$11, {1;2;3;4;5;6;7;8;9;10;11;12}, 1))), 11)), FALSE)</f>
        <v>0</v>
      </c>
    </row>
    <row r="12" spans="1:34" ht="4.5" customHeight="1" x14ac:dyDescent="0.2">
      <c r="C12" s="50"/>
      <c r="D12" s="34"/>
      <c r="Z12"/>
      <c r="AA12" s="4"/>
      <c r="AB12" s="51"/>
      <c r="AC12" s="51"/>
      <c r="AD12" s="52"/>
      <c r="AE12"/>
    </row>
    <row r="13" spans="1:34" ht="42.75" customHeight="1" x14ac:dyDescent="0.2">
      <c r="C13" s="53" t="s">
        <v>16</v>
      </c>
      <c r="D13" s="3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/>
      <c r="AA13" s="3" t="str">
        <f>IF( NOT($AB13), AB$1, IF( NOT( $AC13), AC$1, AD$1))</f>
        <v>Nepotpun unos.</v>
      </c>
      <c r="AB13" s="47" t="b">
        <f>LEN( AD13) &gt; 0</f>
        <v>0</v>
      </c>
      <c r="AC13" s="47" t="b">
        <f>AC11</f>
        <v>0</v>
      </c>
      <c r="AD13" s="55" t="str">
        <f>CONCATENATE( E13)</f>
        <v/>
      </c>
    </row>
    <row r="14" spans="1:34" customFormat="1" ht="4.5" customHeight="1" x14ac:dyDescent="0.2">
      <c r="C14" s="56"/>
      <c r="D14" s="57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AA14" s="4"/>
      <c r="AB14" s="51"/>
      <c r="AC14" s="51"/>
      <c r="AD14" s="52"/>
    </row>
    <row r="15" spans="1:34" ht="18.75" customHeight="1" x14ac:dyDescent="0.2">
      <c r="C15" s="58" t="s">
        <v>17</v>
      </c>
      <c r="D15" s="34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/>
      <c r="AA15" s="3" t="str">
        <f>IF( NOT($AB15), AB$1, IF( NOT( $AC15), AC$1, AD$1))</f>
        <v>Nepotpun unos.</v>
      </c>
      <c r="AB15" s="47" t="b">
        <f>LEN( AD15) &gt; 0</f>
        <v>0</v>
      </c>
      <c r="AC15" s="47" t="b">
        <f>NOT( AD15 = "" )</f>
        <v>0</v>
      </c>
      <c r="AD15" s="48" t="str">
        <f>CONCATENATE( E15)</f>
        <v/>
      </c>
    </row>
    <row r="16" spans="1:34" customFormat="1" ht="4.5" customHeight="1" x14ac:dyDescent="0.2">
      <c r="A16" s="1"/>
      <c r="C16" s="56"/>
      <c r="D16" s="57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AA16" s="4"/>
      <c r="AB16" s="38"/>
      <c r="AC16" s="38"/>
      <c r="AD16" s="60"/>
      <c r="AE16" s="1"/>
    </row>
    <row r="17" spans="1:34" ht="18.75" customHeight="1" x14ac:dyDescent="0.2">
      <c r="C17" s="58" t="s">
        <v>18</v>
      </c>
      <c r="D17" s="34"/>
      <c r="E17" s="44"/>
      <c r="F17" s="44"/>
      <c r="G17" s="44"/>
      <c r="H17" s="2" t="s">
        <v>19</v>
      </c>
      <c r="I17" s="44"/>
      <c r="J17" s="44"/>
      <c r="K17" s="44"/>
      <c r="L17" s="2" t="s">
        <v>13</v>
      </c>
      <c r="M17" s="44"/>
      <c r="N17" s="44"/>
      <c r="O17" s="44"/>
      <c r="V17"/>
      <c r="W17" s="1"/>
      <c r="X17" s="1"/>
      <c r="Y17" s="1"/>
      <c r="Z17" s="1"/>
      <c r="AA17" s="3" t="str">
        <f>IF( NOT($AB17), AB$1, IF( NOT( $AC17), AC$1, AD$1))</f>
        <v>Nepotpun unos.</v>
      </c>
      <c r="AB17" s="47" t="b">
        <f>LEN( AD17) = 11</f>
        <v>0</v>
      </c>
      <c r="AC17" s="47" t="b">
        <v>1</v>
      </c>
      <c r="AD17" s="48" t="str">
        <f>IF( CONCATENATE( E17, F17, G17, I17, J17, K17, M17, N17, O17) &lt;&gt; "", CONCATENATE( E17, F17, G17, H17, I17, J17, K17, L17, M17, N17, O17), "")</f>
        <v/>
      </c>
    </row>
    <row r="18" spans="1:34" customFormat="1" ht="4.5" customHeight="1" x14ac:dyDescent="0.2">
      <c r="C18" s="56"/>
      <c r="D18" s="34"/>
      <c r="Q18" s="2"/>
      <c r="R18" s="2"/>
      <c r="S18" s="2"/>
      <c r="T18" s="2"/>
      <c r="U18" s="2"/>
      <c r="AA18" s="4"/>
      <c r="AB18" s="51"/>
      <c r="AC18" s="51"/>
      <c r="AD18" s="52"/>
    </row>
    <row r="19" spans="1:34" ht="18.75" customHeight="1" x14ac:dyDescent="0.2">
      <c r="C19" s="58" t="s">
        <v>20</v>
      </c>
      <c r="D19" s="34"/>
      <c r="E19" s="44"/>
      <c r="F19" s="44"/>
      <c r="G19" s="44"/>
      <c r="H19" s="2" t="s">
        <v>19</v>
      </c>
      <c r="I19" s="44"/>
      <c r="J19" s="44"/>
      <c r="K19" s="44"/>
      <c r="L19" s="2" t="s">
        <v>13</v>
      </c>
      <c r="M19" s="44"/>
      <c r="N19" s="44"/>
      <c r="O19" s="44"/>
      <c r="V19"/>
      <c r="W19" s="1"/>
      <c r="X19" s="1"/>
      <c r="Y19" s="1"/>
      <c r="Z19" s="1"/>
      <c r="AA19" s="3" t="str">
        <f>IF( NOT($AB19), AB$1, IF( NOT( $AC19), AC$1, AD$1))</f>
        <v>Ispravan unos.</v>
      </c>
      <c r="AB19" s="47" t="b">
        <f>OR( LEN( AD19) = 0, LEN( AD19)=11)</f>
        <v>1</v>
      </c>
      <c r="AC19" s="47" t="b">
        <v>1</v>
      </c>
      <c r="AD19" s="48" t="str">
        <f>IF( CONCATENATE( E19, F19, G19, I19, J19, K19, M19, N19, O19) &lt;&gt; "", CONCATENATE( E19, F19, G19, H19, I19, J19, K19, L19, M19, N19, O19), "")</f>
        <v/>
      </c>
    </row>
    <row r="20" spans="1:34" customFormat="1" ht="4.5" customHeight="1" x14ac:dyDescent="0.2">
      <c r="C20" s="56"/>
      <c r="D20" s="57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AA20" s="4"/>
      <c r="AB20" s="51"/>
      <c r="AC20" s="51"/>
      <c r="AD20" s="52"/>
    </row>
    <row r="21" spans="1:34" ht="18.75" customHeight="1" x14ac:dyDescent="0.2">
      <c r="C21" s="58" t="s">
        <v>21</v>
      </c>
      <c r="D21" s="34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1"/>
      <c r="AA21" s="3" t="str">
        <f>IF( NOT($AB21), AB$1, IF( NOT( $AC21), AC$1, AD$1))</f>
        <v>Nepotpun unos.</v>
      </c>
      <c r="AB21" s="47" t="b">
        <f>LEN( AD21) &gt; 0</f>
        <v>0</v>
      </c>
      <c r="AC21" s="47" t="b">
        <f>AND( ISNUMBER( FIND( "@", AD21)), ISNUMBER( FIND( ".", AD21, FIND( "@", AD21))), NOT( ISNUMBER( FIND( " ", AD21))), NOT( ISNUMBER( FIND( ",", AD21))), NOT( ISNUMBER( FIND( ";", AD21))))</f>
        <v>0</v>
      </c>
      <c r="AD21" s="48" t="str">
        <f>CONCATENATE( E21)</f>
        <v/>
      </c>
    </row>
    <row r="22" spans="1:34" ht="3.75" customHeight="1" x14ac:dyDescent="0.2">
      <c r="C22" s="58"/>
      <c r="D22" s="34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"/>
      <c r="AB22" s="58"/>
      <c r="AC22" s="58"/>
      <c r="AD22" s="62"/>
    </row>
    <row r="23" spans="1:34" customFormat="1" hidden="1" x14ac:dyDescent="0.2">
      <c r="C23" s="56"/>
      <c r="D23" s="57"/>
      <c r="E23">
        <v>1</v>
      </c>
      <c r="F23">
        <v>2</v>
      </c>
      <c r="G23">
        <v>3</v>
      </c>
      <c r="I23">
        <v>4</v>
      </c>
      <c r="J23">
        <v>5</v>
      </c>
      <c r="K23">
        <v>6</v>
      </c>
      <c r="M23">
        <v>7</v>
      </c>
      <c r="N23">
        <v>8</v>
      </c>
      <c r="O23">
        <v>9</v>
      </c>
      <c r="P23">
        <v>10</v>
      </c>
      <c r="Q23">
        <v>11</v>
      </c>
      <c r="R23">
        <v>12</v>
      </c>
      <c r="S23">
        <v>13</v>
      </c>
      <c r="T23">
        <v>14</v>
      </c>
      <c r="V23">
        <v>15</v>
      </c>
      <c r="W23">
        <v>16</v>
      </c>
      <c r="AA23" s="4"/>
      <c r="AB23" s="38"/>
      <c r="AC23" s="38"/>
      <c r="AD23" s="60"/>
      <c r="AE23" s="1"/>
    </row>
    <row r="24" spans="1:34" ht="18.75" customHeight="1" x14ac:dyDescent="0.2">
      <c r="C24" s="58" t="s">
        <v>22</v>
      </c>
      <c r="D24" s="34"/>
      <c r="E24" s="44"/>
      <c r="F24" s="44"/>
      <c r="G24" s="44"/>
      <c r="H24" s="63" t="s">
        <v>13</v>
      </c>
      <c r="I24" s="44"/>
      <c r="J24" s="44"/>
      <c r="K24" s="44"/>
      <c r="L24" s="63" t="s">
        <v>13</v>
      </c>
      <c r="M24" s="44"/>
      <c r="N24" s="44"/>
      <c r="O24" s="44"/>
      <c r="P24" s="44"/>
      <c r="Q24" s="44"/>
      <c r="R24" s="44"/>
      <c r="S24" s="44"/>
      <c r="T24" s="44"/>
      <c r="U24" s="63" t="s">
        <v>13</v>
      </c>
      <c r="V24" s="44"/>
      <c r="W24" s="44"/>
      <c r="X24" s="64"/>
      <c r="Y24" s="64"/>
      <c r="Z24"/>
      <c r="AA24" s="3" t="str">
        <f>IF( NOT($AB24), AB$1, IF( NOT( $AC24), AC$1, AD$1))</f>
        <v>Nepotpun unos.</v>
      </c>
      <c r="AB24" s="47" t="b">
        <f>LEN( AD24) = 19</f>
        <v>0</v>
      </c>
      <c r="AC24" s="47" t="b">
        <f>AF24</f>
        <v>0</v>
      </c>
      <c r="AD24" s="48" t="str">
        <f>IF( LEN( AE24) &gt; 0, CONCATENATE( E24, F24, G24, H24, I24, J24, K24, L24, M24, N24, O24, P24, Q24, R24, S24, T24, U24, V24, W24), "")</f>
        <v/>
      </c>
      <c r="AE24" s="25" t="str">
        <f>CONCATENATE( E24, F24, G24, I24, J24, K24, M24, N24, O24, P24, Q24, R24, S24, T24, V24, W24)</f>
        <v/>
      </c>
      <c r="AF24" s="25" t="b">
        <f>IF( AB24, VALUE( RIGHT( AE24, 2))  = 98 - MOD( CONCATENATE( MOD( LEFT( AE24, 9), 97), MID( AE24, 10, 5), "00"), 97), FALSE)</f>
        <v>0</v>
      </c>
      <c r="AG24"/>
    </row>
    <row r="25" spans="1:34" ht="4.5" customHeight="1" x14ac:dyDescent="0.2">
      <c r="A25"/>
      <c r="C25" s="56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/>
      <c r="AA25" s="4"/>
      <c r="AB25" s="38"/>
      <c r="AC25" s="38"/>
      <c r="AD25" s="60"/>
    </row>
    <row r="26" spans="1:34" ht="18.75" customHeight="1" x14ac:dyDescent="0.2">
      <c r="C26" s="58" t="s">
        <v>23</v>
      </c>
      <c r="D26" s="57"/>
      <c r="E26" s="65" t="str">
        <f>IF( ISERROR( VLOOKUP( VALUE( LEFT( $AE$24, 3)), tBanke[], 2, 0)), "",  VLOOKUP( VALUE( LEFT( $AE$24, 3)), tBanke[], 2, 0))</f>
        <v/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/>
      <c r="AA26" s="3" t="str">
        <f>IF( NOT($AB26), AB$1, IF( NOT( $AC26), AC$1, AD$1))</f>
        <v>Nepotpun unos.</v>
      </c>
      <c r="AB26" s="47" t="b">
        <f>LEN( AD26) &gt; 0</f>
        <v>0</v>
      </c>
      <c r="AC26" s="47" t="b">
        <f>NOT( ISNA( VLOOKUP( VALUE( LEFT( $AE$24, 3)), tBanke[], 2, 0)))</f>
        <v>1</v>
      </c>
      <c r="AD26" s="55" t="str">
        <f>CONCATENATE( E26)</f>
        <v/>
      </c>
    </row>
    <row r="27" spans="1:34" x14ac:dyDescent="0.2">
      <c r="B27" s="66"/>
      <c r="C27" s="66"/>
      <c r="D27" s="3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Z27" s="1"/>
      <c r="AB27" s="38"/>
      <c r="AC27" s="38"/>
      <c r="AD27" s="60"/>
    </row>
    <row r="28" spans="1:34" ht="19.5" customHeight="1" x14ac:dyDescent="0.2">
      <c r="B28" s="32" t="s">
        <v>24</v>
      </c>
      <c r="C28" s="33"/>
      <c r="D28" s="34"/>
      <c r="E28"/>
      <c r="F28"/>
      <c r="G28"/>
      <c r="H28"/>
      <c r="I28"/>
      <c r="J28"/>
      <c r="Z28"/>
      <c r="AB28" s="38" t="s">
        <v>25</v>
      </c>
      <c r="AC28" s="38" t="s">
        <v>1</v>
      </c>
      <c r="AD28" s="4" t="s">
        <v>2</v>
      </c>
    </row>
    <row r="29" spans="1:34" ht="4.5" customHeight="1" x14ac:dyDescent="0.2">
      <c r="B29" s="67"/>
      <c r="C29" s="67"/>
      <c r="D29" s="57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/>
      <c r="AA29" s="4"/>
      <c r="AB29" s="38"/>
      <c r="AC29" s="38"/>
      <c r="AD29" s="60"/>
    </row>
    <row r="30" spans="1:34" ht="18.75" customHeight="1" x14ac:dyDescent="0.2">
      <c r="B30" s="58" t="s">
        <v>26</v>
      </c>
      <c r="D30" s="57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23"/>
      <c r="R30" s="23"/>
      <c r="S30" s="23"/>
      <c r="T30" s="23"/>
      <c r="U30" s="23"/>
      <c r="V30" s="23"/>
      <c r="W30" s="23"/>
      <c r="X30" s="23"/>
      <c r="Y30" s="23"/>
      <c r="Z30"/>
      <c r="AA30" s="38" t="str">
        <f>IF( NOT($AB30), AB$28, IF( NOT( $AC30), AC$28, AD$28))</f>
        <v>Obavezan izbor.</v>
      </c>
      <c r="AB30" s="69" t="b">
        <f>LEN( AD30) = 1</f>
        <v>0</v>
      </c>
      <c r="AC30" s="69" t="b">
        <f>OR( AD30 =AG30, AD30 = AF30, AD30 = AH30)</f>
        <v>0</v>
      </c>
      <c r="AD30" s="48" t="str">
        <f>IF( AE30 &lt; 0, "", AE30)</f>
        <v/>
      </c>
      <c r="AE30" s="25">
        <f>$AE$31 - 1</f>
        <v>-1</v>
      </c>
      <c r="AF30" s="2">
        <v>0</v>
      </c>
      <c r="AG30" s="2">
        <v>1</v>
      </c>
      <c r="AH30" s="2">
        <v>2</v>
      </c>
    </row>
    <row r="31" spans="1:34" customFormat="1" ht="18.75" customHeight="1" x14ac:dyDescent="0.2">
      <c r="A31" s="1"/>
      <c r="B31" s="70" t="s">
        <v>27</v>
      </c>
      <c r="C31" t="s">
        <v>28</v>
      </c>
      <c r="D31" s="57"/>
      <c r="F31" s="68"/>
      <c r="G31" s="68"/>
      <c r="H31" s="68"/>
      <c r="J31" s="68"/>
      <c r="K31" s="68"/>
      <c r="L31" s="68"/>
      <c r="M31" s="68"/>
      <c r="N31" s="68"/>
      <c r="P31" s="68"/>
      <c r="Q31" s="51"/>
      <c r="R31" s="51"/>
      <c r="S31" s="51"/>
      <c r="T31" s="51"/>
      <c r="U31" s="51"/>
      <c r="V31" s="51"/>
      <c r="W31" s="51"/>
      <c r="X31" s="51"/>
      <c r="Y31" s="51"/>
      <c r="AE31" s="71"/>
      <c r="AF31" t="s">
        <v>28</v>
      </c>
      <c r="AG31" t="s">
        <v>29</v>
      </c>
      <c r="AH31" t="s">
        <v>23</v>
      </c>
    </row>
    <row r="32" spans="1:34" ht="4.5" customHeight="1" x14ac:dyDescent="0.2">
      <c r="C32" s="56"/>
      <c r="D32" s="57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/>
      <c r="AA32" s="4"/>
      <c r="AB32" s="38"/>
      <c r="AC32" s="38"/>
      <c r="AD32" s="60"/>
      <c r="AF32"/>
      <c r="AG32"/>
      <c r="AH32"/>
    </row>
    <row r="33" spans="1:34" customFormat="1" ht="18.75" customHeight="1" x14ac:dyDescent="0.2">
      <c r="C33" s="72" t="s">
        <v>30</v>
      </c>
      <c r="D33" s="34"/>
      <c r="E33" s="73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AA33" s="4" t="str">
        <f>IF( $AB33, IF( NOT( $AC33), AC$28, AD$28), VLOOKUP( $AE33, $AF$44:$AG$45, 2, 0))</f>
        <v>Obavezan unos.</v>
      </c>
      <c r="AB33" s="69" t="b">
        <f>LEN( AD33) &gt; 0 = AE33</f>
        <v>0</v>
      </c>
      <c r="AC33" s="69" t="b">
        <f>IF( LEN( AD33) &gt; 0, AND( NOT( ISERROR( SEARCH( " ", E33))), NOT( ISBLANK( E33))), AD33 = "" )</f>
        <v>1</v>
      </c>
      <c r="AD33" s="48" t="str">
        <f>CONCATENATE( E33)</f>
        <v/>
      </c>
      <c r="AE33" s="75" t="b">
        <f>IF( ISNA( HLOOKUP( $AD$30, $AF$30:$AH$41, ROW() - ROW( $AE$30) + 1, 0)), TRUE, HLOOKUP( $AD$30, $AF$30:$AH$41, ROW() - ROW( $AE$30) + 1, 0))</f>
        <v>1</v>
      </c>
      <c r="AF33" t="b">
        <v>1</v>
      </c>
      <c r="AG33" t="b">
        <v>0</v>
      </c>
      <c r="AH33" t="b">
        <v>0</v>
      </c>
    </row>
    <row r="34" spans="1:34" ht="4.5" customHeight="1" x14ac:dyDescent="0.2">
      <c r="C34" s="56"/>
      <c r="D34" s="57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/>
      <c r="AA34" s="4"/>
      <c r="AB34" s="38"/>
      <c r="AC34" s="38"/>
      <c r="AD34" s="60"/>
    </row>
    <row r="35" spans="1:34" customFormat="1" ht="18.75" customHeight="1" x14ac:dyDescent="0.2">
      <c r="C35" s="72" t="s">
        <v>31</v>
      </c>
      <c r="D35" s="34"/>
      <c r="E35" s="59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AA35" s="4" t="str">
        <f>IF( $AB35, IF( NOT( $AC35), AC$28, AD$28), VLOOKUP( $AE35, $AF$44:$AG$45, 2, 0))</f>
        <v>Obavezan unos.</v>
      </c>
      <c r="AB35" s="69" t="b">
        <f>LEN( AD35) &gt; 0 = AE35</f>
        <v>0</v>
      </c>
      <c r="AC35" s="69" t="b">
        <f>IF( LEN( AD35) &gt; 0, AND( ISNUMBER( FIND( "@", AD35)), ISNUMBER( FIND( ".", AD35, FIND( "@", AD35))), NOT( ISNUMBER( FIND( " ", AD35)))), AD35 = "")</f>
        <v>1</v>
      </c>
      <c r="AD35" s="48" t="str">
        <f>CONCATENATE( E35)</f>
        <v/>
      </c>
      <c r="AE35" s="75" t="b">
        <f>IF( ISNA( HLOOKUP( $AD$30, $AF$30:$AH$41, ROW() - ROW( $AE$30) + 1, 0)), TRUE, HLOOKUP( $AD$30, $AF$30:$AH$41, ROW() - ROW( $AE$30) + 1, 0))</f>
        <v>1</v>
      </c>
      <c r="AF35" t="b">
        <v>1</v>
      </c>
      <c r="AG35" t="b">
        <v>0</v>
      </c>
      <c r="AH35" t="b">
        <v>0</v>
      </c>
    </row>
    <row r="36" spans="1:34" customFormat="1" ht="3.75" customHeight="1" x14ac:dyDescent="0.2">
      <c r="C36" s="58"/>
      <c r="D36" s="34"/>
      <c r="AA36" s="4"/>
      <c r="AB36" s="76"/>
      <c r="AC36" s="76"/>
      <c r="AD36" s="62"/>
      <c r="AE36" s="75"/>
    </row>
    <row r="37" spans="1:34" customFormat="1" ht="18.75" customHeight="1" x14ac:dyDescent="0.2">
      <c r="B37" s="77" t="s">
        <v>32</v>
      </c>
      <c r="C37" t="s">
        <v>29</v>
      </c>
      <c r="D37" s="34"/>
      <c r="AA37" s="4"/>
      <c r="AB37" s="76"/>
      <c r="AC37" s="76"/>
      <c r="AD37" s="62"/>
      <c r="AE37" s="75"/>
    </row>
    <row r="38" spans="1:34" customFormat="1" ht="3.75" customHeight="1" x14ac:dyDescent="0.2">
      <c r="C38" s="58"/>
      <c r="D38" s="34"/>
      <c r="AA38" s="4"/>
      <c r="AB38" s="76"/>
      <c r="AC38" s="76"/>
      <c r="AD38" s="62"/>
    </row>
    <row r="39" spans="1:34" customFormat="1" ht="18.75" customHeight="1" x14ac:dyDescent="0.2">
      <c r="C39" s="72" t="s">
        <v>33</v>
      </c>
      <c r="D39" s="34"/>
      <c r="E39" s="44"/>
      <c r="F39" s="45"/>
      <c r="G39" s="46"/>
      <c r="H39" s="44"/>
      <c r="I39" s="45"/>
      <c r="J39" s="46"/>
      <c r="K39" s="44"/>
      <c r="L39" s="45"/>
      <c r="M39" s="46"/>
      <c r="N39" s="45"/>
      <c r="O39" s="46"/>
      <c r="P39" s="45"/>
      <c r="Q39" s="46"/>
      <c r="AA39" s="78" t="str">
        <f>IF( $AB39, IF( NOT( $AC39), AC$28, AD$28), VLOOKUP( $AE39, $AF$44:$AG$45, 2, 0))</f>
        <v>Obavezan unos.</v>
      </c>
      <c r="AB39" s="47" t="b">
        <f>LEN( AD39) = 13 = AE39</f>
        <v>0</v>
      </c>
      <c r="AC39" s="79" t="b">
        <f>IF( LEN( AD39) = 13, IF( AB39, VALUE( RIGHT( $AD$39, 1)) = IF( 11 - MOD( SUMPRODUCT( {7;6;5;4;3;2;7;6;5;4;3;2}, VALUE( MID( $AD$39, {1;2;3;4;5;6;7;8;9;10;11;12}, 1))), 11) &gt;= 10, 0, 11 - MOD( SUMPRODUCT( {7;6;5;4;3;2;7;6;5;4;3;2}, VALUE( MID( $AD$39, {1;2;3;4;5;6;7;8;9;10;11;12}, 1))), 11)), FALSE), AD39 = "")</f>
        <v>1</v>
      </c>
      <c r="AD39" s="48" t="str">
        <f>CONCATENATE(E39, F39, G39, H39, I39, J39, K39, L39, M39, N39, O39, P39, Q39)</f>
        <v/>
      </c>
      <c r="AE39" s="75" t="b">
        <f>IF( ISNA( HLOOKUP( $AD$30, $AF$30:$AH$41, ROW() - ROW( $AE$30) + 1, 0)), TRUE, HLOOKUP( $AD$30, $AF$30:$AH$41, ROW() - ROW( $AE$30) + 1, 0))</f>
        <v>1</v>
      </c>
      <c r="AF39" t="b">
        <v>0</v>
      </c>
      <c r="AG39" t="b">
        <v>1</v>
      </c>
      <c r="AH39" t="b">
        <v>0</v>
      </c>
    </row>
    <row r="40" spans="1:34" customFormat="1" ht="4.5" customHeight="1" x14ac:dyDescent="0.2">
      <c r="C40" s="56"/>
      <c r="D40" s="57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AA40" s="4"/>
      <c r="AB40" s="51"/>
      <c r="AC40" s="51"/>
      <c r="AD40" s="52"/>
    </row>
    <row r="41" spans="1:34" customFormat="1" ht="30" customHeight="1" x14ac:dyDescent="0.2">
      <c r="C41" s="72" t="s">
        <v>34</v>
      </c>
      <c r="D41" s="57"/>
      <c r="E41" s="59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AA41" s="4" t="str">
        <f>IF( $AB41, IF( NOT( $AC41), AC$28, AD$28), VLOOKUP( $AE41, $AF$44:$AG$45, 2, 0))</f>
        <v>Obavezan unos.</v>
      </c>
      <c r="AB41" s="69" t="b">
        <f>LEN( AD41) &gt; 0 = AE41</f>
        <v>0</v>
      </c>
      <c r="AC41" s="69" t="b">
        <f>AC39</f>
        <v>1</v>
      </c>
      <c r="AD41" s="55" t="str">
        <f>CONCATENATE( E41)</f>
        <v/>
      </c>
      <c r="AE41" s="75" t="b">
        <f>IF( ISNA( HLOOKUP( $AD$30, $AF$30:$AH$41, ROW() - ROW( $AE$30) + 1, 0)), TRUE, HLOOKUP( $AD$30, $AF$30:$AH$41, ROW() - ROW( $AE$30) + 1, 0))</f>
        <v>1</v>
      </c>
      <c r="AF41" t="b">
        <v>0</v>
      </c>
      <c r="AG41" t="b">
        <v>1</v>
      </c>
      <c r="AH41" t="b">
        <v>0</v>
      </c>
    </row>
    <row r="42" spans="1:34" customFormat="1" ht="3.75" customHeight="1" x14ac:dyDescent="0.2">
      <c r="C42" s="58"/>
      <c r="AA42" s="4"/>
      <c r="AB42" s="76"/>
      <c r="AC42" s="76"/>
      <c r="AD42" s="62"/>
      <c r="AE42" s="75"/>
    </row>
    <row r="43" spans="1:34" customFormat="1" ht="18.75" customHeight="1" x14ac:dyDescent="0.2">
      <c r="B43" s="77" t="s">
        <v>35</v>
      </c>
      <c r="C43" s="80" t="s">
        <v>23</v>
      </c>
      <c r="D43" s="57"/>
      <c r="AA43" s="4"/>
      <c r="AB43" s="76"/>
      <c r="AC43" s="76"/>
      <c r="AD43" s="62"/>
      <c r="AE43" s="75"/>
    </row>
    <row r="44" spans="1:34" customFormat="1" ht="14.25" customHeight="1" x14ac:dyDescent="0.2">
      <c r="C44" s="81"/>
      <c r="D44" s="57"/>
      <c r="E44" s="82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AA44" s="4"/>
      <c r="AB44" s="76"/>
      <c r="AC44" s="76"/>
      <c r="AD44" s="62"/>
      <c r="AE44" s="75"/>
      <c r="AF44" t="b">
        <v>1</v>
      </c>
      <c r="AG44" t="s">
        <v>36</v>
      </c>
    </row>
    <row r="45" spans="1:34" customFormat="1" ht="15.75" customHeight="1" x14ac:dyDescent="0.2">
      <c r="B45" s="32" t="s">
        <v>37</v>
      </c>
      <c r="C45" s="8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AA45" s="4"/>
      <c r="AB45" s="38"/>
      <c r="AC45" s="38"/>
      <c r="AD45" s="60"/>
      <c r="AE45" s="1"/>
      <c r="AF45" t="b">
        <v>0</v>
      </c>
      <c r="AG45" t="s">
        <v>38</v>
      </c>
    </row>
    <row r="46" spans="1:34" ht="3.75" customHeight="1" x14ac:dyDescent="0.2">
      <c r="A46"/>
      <c r="Z46"/>
      <c r="AA46" s="4"/>
      <c r="AB46" s="38"/>
      <c r="AC46" s="38"/>
      <c r="AD46" s="60"/>
    </row>
    <row r="47" spans="1:34" ht="18.75" customHeight="1" x14ac:dyDescent="0.2">
      <c r="C47" s="58" t="s">
        <v>39</v>
      </c>
      <c r="E47" s="59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/>
      <c r="AA47" s="3" t="str">
        <f>IF( NOT($AB47), AB$1, IF( NOT( $AC47), AC$1, AD$1))</f>
        <v>Nepotpun unos.</v>
      </c>
      <c r="AB47" s="47" t="b">
        <f>LEN(AD47) &gt; 0</f>
        <v>0</v>
      </c>
      <c r="AC47" s="47" t="b">
        <f>E47 &lt;&gt; ""</f>
        <v>0</v>
      </c>
      <c r="AD47" s="48" t="str">
        <f>CONCATENATE( E47)</f>
        <v/>
      </c>
    </row>
    <row r="48" spans="1:34" ht="4.5" customHeight="1" x14ac:dyDescent="0.2">
      <c r="C48" s="56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/>
      <c r="AA48" s="4"/>
      <c r="AB48" s="38"/>
      <c r="AC48" s="38"/>
      <c r="AD48" s="60"/>
    </row>
    <row r="49" spans="2:30" ht="14.25" customHeight="1" x14ac:dyDescent="0.2">
      <c r="C49" s="85" t="s">
        <v>41</v>
      </c>
      <c r="E49" s="3" t="s">
        <v>42</v>
      </c>
      <c r="F49" s="3"/>
      <c r="G49" s="3"/>
      <c r="H49" s="3" t="s">
        <v>43</v>
      </c>
      <c r="I49" s="3"/>
      <c r="J49" s="3"/>
      <c r="K49" s="3" t="s">
        <v>44</v>
      </c>
      <c r="L49" s="3"/>
      <c r="M49" s="3"/>
      <c r="N49" s="3"/>
      <c r="O49" s="3"/>
      <c r="P49" s="3"/>
      <c r="V49" s="3"/>
      <c r="W49" s="3"/>
      <c r="X49" s="3"/>
      <c r="Y49" s="3"/>
      <c r="Z49"/>
      <c r="AA49" s="4"/>
      <c r="AB49" s="38"/>
      <c r="AC49" s="38"/>
      <c r="AD49" s="60"/>
    </row>
    <row r="50" spans="2:30" ht="18.75" customHeight="1" x14ac:dyDescent="0.2">
      <c r="C50" s="85"/>
      <c r="E50" s="86"/>
      <c r="F50" s="86"/>
      <c r="G50" s="2" t="s">
        <v>19</v>
      </c>
      <c r="H50" s="86"/>
      <c r="I50" s="86"/>
      <c r="J50" s="2" t="s">
        <v>19</v>
      </c>
      <c r="K50" s="86"/>
      <c r="L50" s="86"/>
      <c r="M50" s="86"/>
      <c r="N50" s="86"/>
      <c r="Q50" s="1"/>
      <c r="R50" s="1"/>
      <c r="S50" s="1"/>
      <c r="T50" s="1"/>
      <c r="U50" s="1"/>
      <c r="AA50" s="3" t="str">
        <f>IF( NOT($AB50), AB$1, IF( NOT( $AC50), AC$1, AD$1))</f>
        <v>Nepotpun unos.</v>
      </c>
      <c r="AB50" s="47" t="b">
        <f>AND( E50 &lt;&gt; "", H50 &lt;&gt; "", K50 &lt;&gt; "")</f>
        <v>0</v>
      </c>
      <c r="AC50" s="47" t="b">
        <f>IF( AB50, TEXT( DATE( K50, H50, E50), "dd.mm.yyyy" ) = TEXT( TEXT( E50, "00") &amp; "." &amp; TEXT( H50, "00") &amp;"." &amp; K50, "dd.mm.yyyy"), FALSE)</f>
        <v>0</v>
      </c>
      <c r="AD50" s="87" t="str">
        <f>IF( AC50, TEXT( DATE( K50, H50, E50), "dd.mm.yyyy"), "")</f>
        <v/>
      </c>
    </row>
    <row r="51" spans="2:30" ht="4.5" customHeight="1" x14ac:dyDescent="0.2">
      <c r="C51" s="88"/>
      <c r="E51"/>
      <c r="F51"/>
      <c r="G51"/>
      <c r="H51"/>
      <c r="I51"/>
      <c r="J51"/>
      <c r="K51"/>
      <c r="L51"/>
      <c r="M51"/>
      <c r="N51"/>
      <c r="Q51" s="1"/>
      <c r="R51" s="1"/>
      <c r="S51" s="1"/>
      <c r="T51" s="1"/>
      <c r="U51" s="1"/>
      <c r="AB51" s="58"/>
      <c r="AC51" s="58"/>
      <c r="AD51" s="89"/>
    </row>
    <row r="52" spans="2:30" ht="14.25" customHeight="1" x14ac:dyDescent="0.2">
      <c r="C52" s="85" t="s">
        <v>45</v>
      </c>
      <c r="D52"/>
      <c r="E52" s="3" t="s">
        <v>46</v>
      </c>
      <c r="F52" s="3"/>
      <c r="G52" s="3"/>
      <c r="H52" s="3" t="s">
        <v>47</v>
      </c>
      <c r="I52" s="3"/>
      <c r="J52"/>
      <c r="K52"/>
      <c r="L52"/>
      <c r="M52"/>
      <c r="N52"/>
      <c r="O52"/>
      <c r="P52"/>
      <c r="Q52"/>
      <c r="R52"/>
      <c r="S52"/>
      <c r="T52"/>
      <c r="U52"/>
      <c r="AB52" s="58"/>
      <c r="AC52" s="58"/>
      <c r="AD52" s="89"/>
    </row>
    <row r="53" spans="2:30" ht="18.75" customHeight="1" x14ac:dyDescent="0.2">
      <c r="C53" s="85"/>
      <c r="D53"/>
      <c r="E53" s="86"/>
      <c r="F53" s="86"/>
      <c r="G53" s="2" t="s">
        <v>48</v>
      </c>
      <c r="H53" s="86"/>
      <c r="I53" s="86"/>
      <c r="J53"/>
      <c r="K53"/>
      <c r="L53"/>
      <c r="M53"/>
      <c r="N53"/>
      <c r="O53"/>
      <c r="P53"/>
      <c r="Q53"/>
      <c r="R53"/>
      <c r="S53"/>
      <c r="T53"/>
      <c r="U53"/>
      <c r="AA53" s="3" t="str">
        <f>IF( NOT($AB53), AB$1, IF( NOT( $AC53), AC$1, AD$1))</f>
        <v>Nepotpun unos.</v>
      </c>
      <c r="AB53" s="47" t="b">
        <f>AND( E53 &lt;&gt; "", H53 &lt;&gt; "")</f>
        <v>0</v>
      </c>
      <c r="AC53" s="47" t="b">
        <f>IF( AB53, TEXT( TIME( E53, H53, 0),  "hh:mm" ) = TEXT( TEXT( E53, "00") &amp; ":" &amp; TEXT( H53, "00"), "hh:mm"), FALSE)</f>
        <v>0</v>
      </c>
      <c r="AD53" s="87" t="str">
        <f>IF( AC53, TEXT( TIME( E53, H53, 0),  "hh:mm" ), "")</f>
        <v/>
      </c>
    </row>
    <row r="54" spans="2:30" ht="8.25" customHeight="1" x14ac:dyDescent="0.2">
      <c r="C54" s="50"/>
      <c r="AB54" s="38"/>
      <c r="AC54" s="38"/>
      <c r="AD54" s="60"/>
    </row>
    <row r="55" spans="2:30" x14ac:dyDescent="0.2">
      <c r="B55" s="67"/>
      <c r="C55" s="76" t="s">
        <v>49</v>
      </c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</row>
    <row r="56" spans="2:30" x14ac:dyDescent="0.2">
      <c r="B56" s="67"/>
      <c r="C56" s="76" t="s">
        <v>50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</row>
    <row r="57" spans="2:30" ht="8.25" customHeight="1" x14ac:dyDescent="0.2">
      <c r="B57" s="67"/>
      <c r="C57" s="56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</row>
    <row r="58" spans="2:30" ht="18.75" customHeight="1" x14ac:dyDescent="0.2">
      <c r="C58" s="58" t="s">
        <v>51</v>
      </c>
      <c r="E58" s="90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AA58" s="3" t="str">
        <f>IF( NOT($AB58), AB$1, IF( NOT( $AC58), AC$1, AD$1))</f>
        <v>Nepotpun unos.</v>
      </c>
      <c r="AB58" s="47" t="b">
        <f>LEN(AD58) &gt; 0</f>
        <v>0</v>
      </c>
      <c r="AC58" s="47" t="b">
        <f>AND( ISNUMBER( SEARCH( " ", E58)), E58 &lt;&gt; "")</f>
        <v>0</v>
      </c>
      <c r="AD58" s="48" t="str">
        <f>CONCATENATE( E58)</f>
        <v/>
      </c>
    </row>
    <row r="59" spans="2:30" ht="4.5" customHeight="1" x14ac:dyDescent="0.2">
      <c r="C59" s="50"/>
    </row>
    <row r="60" spans="2:30" ht="30" customHeight="1" x14ac:dyDescent="0.2">
      <c r="C60" s="58" t="s">
        <v>52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</row>
    <row r="61" spans="2:30" ht="24.75" customHeight="1" x14ac:dyDescent="0.2">
      <c r="E61" s="3" t="s">
        <v>53</v>
      </c>
    </row>
    <row r="62" spans="2:30" x14ac:dyDescent="0.2"/>
  </sheetData>
  <sheetProtection password="832E" sheet="1" objects="1" scenarios="1" selectLockedCells="1"/>
  <mergeCells count="21">
    <mergeCell ref="E58:Y58"/>
    <mergeCell ref="E60:Y60"/>
    <mergeCell ref="C49:C50"/>
    <mergeCell ref="E50:F50"/>
    <mergeCell ref="H50:I50"/>
    <mergeCell ref="K50:N50"/>
    <mergeCell ref="C52:C53"/>
    <mergeCell ref="E53:F53"/>
    <mergeCell ref="H53:I53"/>
    <mergeCell ref="E21:Y21"/>
    <mergeCell ref="E26:Y26"/>
    <mergeCell ref="E33:Y33"/>
    <mergeCell ref="E35:Y35"/>
    <mergeCell ref="E41:Y41"/>
    <mergeCell ref="E47:Y47"/>
    <mergeCell ref="B2:C2"/>
    <mergeCell ref="E2:Y2"/>
    <mergeCell ref="AF2:AH2"/>
    <mergeCell ref="AA4:AA5"/>
    <mergeCell ref="E13:Y13"/>
    <mergeCell ref="E15:Y15"/>
  </mergeCells>
  <conditionalFormatting sqref="AA11:AA30 AA32:AA54 AA58">
    <cfRule type="expression" dxfId="4" priority="2" stopIfTrue="1">
      <formula>$AA11&lt;&gt;$AD$1</formula>
    </cfRule>
  </conditionalFormatting>
  <conditionalFormatting sqref="E33 E35 E41 E39:Q39">
    <cfRule type="expression" dxfId="3" priority="1" stopIfTrue="1">
      <formula>NOT($AE33)</formula>
    </cfRule>
  </conditionalFormatting>
  <dataValidations count="6">
    <dataValidation type="whole" allowBlank="1" showErrorMessage="1" errorTitle="Neispravan unos!" error="Unesite cijeli broj od 0 do 59." sqref="H53:I53">
      <formula1>0</formula1>
      <formula2>59</formula2>
    </dataValidation>
    <dataValidation type="whole" allowBlank="1" showErrorMessage="1" errorTitle="Neispravan unos!" error="Unesite cijeli broj od 0 do 23." sqref="E53:F53">
      <formula1>0</formula1>
      <formula2>23</formula2>
    </dataValidation>
    <dataValidation type="whole" allowBlank="1" showErrorMessage="1" errorTitle="Neispravan unos!" error="Unesite cijeli broj od 0 do 9." sqref="V24:W24 L7:N7 I17:K17 M17:O17 E17:G17 I19:K19 E19:G19 M19:O19 P7 E39:Q39 E24:G24 I24:K24 M24:T24 E11:Q11 E7:J7">
      <formula1>0</formula1>
      <formula2>9</formula2>
    </dataValidation>
    <dataValidation type="whole" allowBlank="1" showErrorMessage="1" errorTitle="Neispravan unos!" error="Unesite cijeli broj za dan u mjesecu." sqref="E50:F50">
      <formula1>1</formula1>
      <formula2>31</formula2>
    </dataValidation>
    <dataValidation type="whole" allowBlank="1" showErrorMessage="1" errorTitle="Neispravan unos!" error="Unesite cijeli broj za mjesec._x000a_Od 1 do 12." sqref="H50:I50">
      <formula1>1</formula1>
      <formula2>12</formula2>
    </dataValidation>
    <dataValidation type="whole" showErrorMessage="1" errorTitle="Neispravan unos!" error="Unesite cijeli broj za godinu." sqref="K50:N50">
      <formula1>2015</formula1>
      <formula2>2018</formula2>
    </dataValidation>
  </dataValidations>
  <pageMargins left="0.39370078740157483" right="0.39370078740157483" top="1.05" bottom="0.47244094488188981" header="0.31496062992125984" footer="0.27559055118110237"/>
  <pageSetup paperSize="9" scale="85" orientation="portrait" horizontalDpi="1200" verticalDpi="1200" r:id="rId1"/>
  <headerFooter>
    <oddHeader>&amp;LJedinstveni sistem za 
multilateralne kompenzacije i cesije&amp;RBanjalučka berza hartija od vrijednosti 
a.d. Banja Luka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9525</xdr:rowOff>
                  </from>
                  <to>
                    <xdr:col>1</xdr:col>
                    <xdr:colOff>219075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1</xdr:col>
                    <xdr:colOff>219075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1</xdr:col>
                    <xdr:colOff>219075</xdr:colOff>
                    <xdr:row>42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  <pageSetUpPr fitToPage="1"/>
  </sheetPr>
  <dimension ref="B1:M29"/>
  <sheetViews>
    <sheetView showGridLines="0" showRowColHeaders="0" zoomScale="90" zoomScaleNormal="90" workbookViewId="0"/>
  </sheetViews>
  <sheetFormatPr defaultColWidth="0" defaultRowHeight="15" x14ac:dyDescent="0.2"/>
  <cols>
    <col min="1" max="1" width="4.44140625" customWidth="1"/>
    <col min="2" max="2" width="15.44140625" customWidth="1"/>
    <col min="3" max="3" width="66.44140625" customWidth="1"/>
    <col min="4" max="4" width="11.33203125" customWidth="1"/>
    <col min="5" max="5" width="19.44140625" bestFit="1" customWidth="1"/>
    <col min="6" max="6" width="12.88671875" customWidth="1"/>
    <col min="7" max="7" width="4.44140625" customWidth="1"/>
    <col min="8" max="8" width="9.109375" customWidth="1"/>
    <col min="9" max="9" width="41.6640625" customWidth="1"/>
    <col min="10" max="10" width="12.44140625" customWidth="1"/>
    <col min="11" max="11" width="30" customWidth="1"/>
    <col min="12" max="12" width="15.44140625" customWidth="1"/>
    <col min="13" max="13" width="4.44140625" hidden="1"/>
    <col min="14" max="16384" width="9.109375" hidden="1"/>
  </cols>
  <sheetData>
    <row r="1" spans="2:12" x14ac:dyDescent="0.2">
      <c r="B1" t="str">
        <f>"Podaci su ažurirani na dan: "&amp; TEXT( _VersionDate, "[$-1141A]dd. mmmm yyyy.") &amp;" godine."</f>
        <v>Podaci su ažurirani na dan: 12. decembar 2016. godine.</v>
      </c>
    </row>
    <row r="2" spans="2:12" x14ac:dyDescent="0.2">
      <c r="B2" s="32" t="s">
        <v>15</v>
      </c>
      <c r="C2" s="32" t="s">
        <v>54</v>
      </c>
      <c r="D2" s="32" t="s">
        <v>55</v>
      </c>
      <c r="E2" s="32" t="s">
        <v>17</v>
      </c>
      <c r="F2" s="32" t="s">
        <v>18</v>
      </c>
      <c r="H2" s="32" t="s">
        <v>56</v>
      </c>
      <c r="I2" s="32" t="s">
        <v>57</v>
      </c>
      <c r="J2" s="32" t="s">
        <v>55</v>
      </c>
      <c r="K2" s="32" t="s">
        <v>17</v>
      </c>
      <c r="L2" s="32" t="s">
        <v>18</v>
      </c>
    </row>
    <row r="3" spans="2:12" x14ac:dyDescent="0.2">
      <c r="B3" s="93" t="s">
        <v>58</v>
      </c>
      <c r="C3" t="s">
        <v>59</v>
      </c>
      <c r="D3" t="s">
        <v>40</v>
      </c>
      <c r="E3" t="s">
        <v>60</v>
      </c>
      <c r="F3" t="s">
        <v>61</v>
      </c>
      <c r="H3" s="75">
        <v>101</v>
      </c>
      <c r="I3" t="s">
        <v>62</v>
      </c>
      <c r="J3" t="s">
        <v>63</v>
      </c>
      <c r="K3" t="s">
        <v>64</v>
      </c>
      <c r="L3" t="s">
        <v>65</v>
      </c>
    </row>
    <row r="4" spans="2:12" x14ac:dyDescent="0.2">
      <c r="B4" s="93" t="s">
        <v>66</v>
      </c>
      <c r="C4" t="s">
        <v>67</v>
      </c>
      <c r="D4" t="s">
        <v>40</v>
      </c>
      <c r="E4" t="s">
        <v>68</v>
      </c>
      <c r="F4" t="s">
        <v>69</v>
      </c>
      <c r="H4" s="75">
        <v>102</v>
      </c>
      <c r="I4" t="s">
        <v>70</v>
      </c>
      <c r="J4" t="s">
        <v>63</v>
      </c>
      <c r="K4" t="s">
        <v>71</v>
      </c>
      <c r="L4" t="s">
        <v>72</v>
      </c>
    </row>
    <row r="5" spans="2:12" x14ac:dyDescent="0.2">
      <c r="B5" s="93" t="s">
        <v>73</v>
      </c>
      <c r="C5" t="s">
        <v>74</v>
      </c>
      <c r="D5" t="s">
        <v>40</v>
      </c>
      <c r="E5" t="s">
        <v>75</v>
      </c>
      <c r="F5" t="s">
        <v>76</v>
      </c>
      <c r="H5" s="75">
        <v>132</v>
      </c>
      <c r="I5" t="s">
        <v>77</v>
      </c>
      <c r="J5" t="s">
        <v>78</v>
      </c>
      <c r="K5" t="s">
        <v>79</v>
      </c>
      <c r="L5" t="s">
        <v>80</v>
      </c>
    </row>
    <row r="6" spans="2:12" x14ac:dyDescent="0.2">
      <c r="B6" s="93" t="s">
        <v>81</v>
      </c>
      <c r="C6" t="s">
        <v>82</v>
      </c>
      <c r="D6" t="s">
        <v>40</v>
      </c>
      <c r="E6" t="s">
        <v>83</v>
      </c>
      <c r="F6" t="s">
        <v>84</v>
      </c>
      <c r="H6" s="75">
        <v>134</v>
      </c>
      <c r="I6" t="s">
        <v>85</v>
      </c>
      <c r="J6" t="s">
        <v>86</v>
      </c>
      <c r="K6" t="s">
        <v>87</v>
      </c>
      <c r="L6" t="s">
        <v>88</v>
      </c>
    </row>
    <row r="7" spans="2:12" x14ac:dyDescent="0.2">
      <c r="B7" s="93" t="s">
        <v>89</v>
      </c>
      <c r="C7" t="s">
        <v>90</v>
      </c>
      <c r="D7" t="s">
        <v>40</v>
      </c>
      <c r="E7" t="s">
        <v>91</v>
      </c>
      <c r="F7" t="s">
        <v>92</v>
      </c>
      <c r="H7" s="75">
        <v>137</v>
      </c>
      <c r="I7" t="s">
        <v>93</v>
      </c>
      <c r="J7" t="s">
        <v>63</v>
      </c>
      <c r="K7" t="s">
        <v>94</v>
      </c>
      <c r="L7" t="s">
        <v>95</v>
      </c>
    </row>
    <row r="8" spans="2:12" x14ac:dyDescent="0.2">
      <c r="B8" s="93" t="s">
        <v>96</v>
      </c>
      <c r="C8" t="s">
        <v>97</v>
      </c>
      <c r="D8" t="s">
        <v>40</v>
      </c>
      <c r="E8" t="s">
        <v>98</v>
      </c>
      <c r="F8" t="s">
        <v>99</v>
      </c>
      <c r="H8" s="75">
        <v>140</v>
      </c>
      <c r="I8" t="s">
        <v>100</v>
      </c>
      <c r="J8" t="s">
        <v>63</v>
      </c>
      <c r="K8" t="s">
        <v>101</v>
      </c>
      <c r="L8" t="s">
        <v>102</v>
      </c>
    </row>
    <row r="9" spans="2:12" x14ac:dyDescent="0.2">
      <c r="B9" s="93" t="s">
        <v>103</v>
      </c>
      <c r="C9" t="s">
        <v>104</v>
      </c>
      <c r="D9" t="s">
        <v>40</v>
      </c>
      <c r="E9" t="s">
        <v>105</v>
      </c>
      <c r="F9" t="s">
        <v>106</v>
      </c>
      <c r="H9" s="75">
        <v>141</v>
      </c>
      <c r="I9" t="s">
        <v>107</v>
      </c>
      <c r="J9" t="s">
        <v>63</v>
      </c>
      <c r="K9" t="s">
        <v>108</v>
      </c>
      <c r="L9" t="s">
        <v>109</v>
      </c>
    </row>
    <row r="10" spans="2:12" x14ac:dyDescent="0.2">
      <c r="H10" s="75">
        <v>154</v>
      </c>
      <c r="I10" t="s">
        <v>110</v>
      </c>
      <c r="J10" t="s">
        <v>63</v>
      </c>
      <c r="K10" t="s">
        <v>111</v>
      </c>
      <c r="L10" t="s">
        <v>112</v>
      </c>
    </row>
    <row r="11" spans="2:12" x14ac:dyDescent="0.2">
      <c r="H11" s="75">
        <v>160</v>
      </c>
      <c r="I11" t="s">
        <v>113</v>
      </c>
      <c r="J11" t="s">
        <v>63</v>
      </c>
      <c r="K11" t="s">
        <v>114</v>
      </c>
      <c r="L11" t="s">
        <v>115</v>
      </c>
    </row>
    <row r="12" spans="2:12" x14ac:dyDescent="0.2">
      <c r="B12" s="94" t="s">
        <v>116</v>
      </c>
      <c r="H12" s="75">
        <v>161</v>
      </c>
      <c r="I12" t="s">
        <v>117</v>
      </c>
      <c r="J12" t="s">
        <v>63</v>
      </c>
      <c r="K12" t="s">
        <v>118</v>
      </c>
      <c r="L12" t="s">
        <v>119</v>
      </c>
    </row>
    <row r="13" spans="2:12" x14ac:dyDescent="0.2">
      <c r="B13" s="95"/>
      <c r="H13" s="75">
        <v>182</v>
      </c>
      <c r="I13" t="s">
        <v>120</v>
      </c>
      <c r="J13" t="s">
        <v>63</v>
      </c>
      <c r="K13" t="s">
        <v>121</v>
      </c>
      <c r="L13" t="s">
        <v>122</v>
      </c>
    </row>
    <row r="14" spans="2:12" x14ac:dyDescent="0.2">
      <c r="H14" s="75">
        <v>186</v>
      </c>
      <c r="I14" t="s">
        <v>123</v>
      </c>
      <c r="J14" t="s">
        <v>63</v>
      </c>
      <c r="K14" t="s">
        <v>124</v>
      </c>
      <c r="L14" t="s">
        <v>125</v>
      </c>
    </row>
    <row r="15" spans="2:12" x14ac:dyDescent="0.2">
      <c r="H15" s="75">
        <v>194</v>
      </c>
      <c r="I15" t="s">
        <v>126</v>
      </c>
      <c r="J15" t="s">
        <v>63</v>
      </c>
      <c r="K15" t="s">
        <v>127</v>
      </c>
      <c r="L15" t="s">
        <v>128</v>
      </c>
    </row>
    <row r="16" spans="2:12" x14ac:dyDescent="0.2">
      <c r="H16" s="75">
        <v>195</v>
      </c>
      <c r="I16" t="s">
        <v>129</v>
      </c>
      <c r="J16" t="s">
        <v>63</v>
      </c>
      <c r="K16" t="s">
        <v>130</v>
      </c>
      <c r="L16" t="s">
        <v>131</v>
      </c>
    </row>
    <row r="17" spans="8:12" x14ac:dyDescent="0.2">
      <c r="H17" s="75">
        <v>198</v>
      </c>
      <c r="I17" t="s">
        <v>132</v>
      </c>
      <c r="J17" t="s">
        <v>133</v>
      </c>
      <c r="K17" t="s">
        <v>134</v>
      </c>
      <c r="L17" t="s">
        <v>135</v>
      </c>
    </row>
    <row r="18" spans="8:12" x14ac:dyDescent="0.2">
      <c r="H18" s="75">
        <v>199</v>
      </c>
      <c r="I18" t="s">
        <v>136</v>
      </c>
      <c r="J18" t="s">
        <v>63</v>
      </c>
      <c r="K18" t="s">
        <v>137</v>
      </c>
      <c r="L18" t="s">
        <v>138</v>
      </c>
    </row>
    <row r="19" spans="8:12" x14ac:dyDescent="0.2">
      <c r="H19" s="75">
        <v>306</v>
      </c>
      <c r="I19" t="s">
        <v>139</v>
      </c>
      <c r="J19" t="s">
        <v>63</v>
      </c>
      <c r="K19" t="s">
        <v>140</v>
      </c>
      <c r="L19" t="s">
        <v>141</v>
      </c>
    </row>
    <row r="20" spans="8:12" x14ac:dyDescent="0.2">
      <c r="H20" s="75">
        <v>338</v>
      </c>
      <c r="I20" t="s">
        <v>142</v>
      </c>
      <c r="J20" t="s">
        <v>143</v>
      </c>
      <c r="K20" t="s">
        <v>144</v>
      </c>
      <c r="L20" t="s">
        <v>145</v>
      </c>
    </row>
    <row r="21" spans="8:12" x14ac:dyDescent="0.2">
      <c r="H21">
        <v>551</v>
      </c>
      <c r="I21" t="s">
        <v>146</v>
      </c>
      <c r="J21" t="s">
        <v>40</v>
      </c>
      <c r="K21" t="s">
        <v>147</v>
      </c>
      <c r="L21" s="96" t="s">
        <v>148</v>
      </c>
    </row>
    <row r="22" spans="8:12" x14ac:dyDescent="0.2">
      <c r="H22">
        <v>552</v>
      </c>
      <c r="I22" t="s">
        <v>149</v>
      </c>
      <c r="J22" t="s">
        <v>40</v>
      </c>
      <c r="K22" t="s">
        <v>83</v>
      </c>
      <c r="L22" s="96" t="s">
        <v>150</v>
      </c>
    </row>
    <row r="23" spans="8:12" x14ac:dyDescent="0.2">
      <c r="H23">
        <v>554</v>
      </c>
      <c r="I23" t="s">
        <v>151</v>
      </c>
      <c r="J23" t="s">
        <v>152</v>
      </c>
      <c r="K23" t="s">
        <v>153</v>
      </c>
      <c r="L23" s="96" t="s">
        <v>154</v>
      </c>
    </row>
    <row r="24" spans="8:12" x14ac:dyDescent="0.2">
      <c r="H24">
        <v>555</v>
      </c>
      <c r="I24" t="s">
        <v>155</v>
      </c>
      <c r="J24" t="s">
        <v>40</v>
      </c>
      <c r="K24" t="s">
        <v>156</v>
      </c>
      <c r="L24" s="96" t="s">
        <v>157</v>
      </c>
    </row>
    <row r="25" spans="8:12" x14ac:dyDescent="0.2">
      <c r="H25">
        <v>562</v>
      </c>
      <c r="I25" t="s">
        <v>158</v>
      </c>
      <c r="J25" t="s">
        <v>40</v>
      </c>
      <c r="K25" t="s">
        <v>159</v>
      </c>
      <c r="L25" s="96" t="s">
        <v>160</v>
      </c>
    </row>
    <row r="26" spans="8:12" x14ac:dyDescent="0.2">
      <c r="H26">
        <v>567</v>
      </c>
      <c r="I26" t="s">
        <v>161</v>
      </c>
      <c r="J26" t="s">
        <v>40</v>
      </c>
      <c r="K26" t="s">
        <v>162</v>
      </c>
      <c r="L26" s="96" t="s">
        <v>163</v>
      </c>
    </row>
    <row r="27" spans="8:12" x14ac:dyDescent="0.2">
      <c r="H27">
        <v>571</v>
      </c>
      <c r="I27" t="s">
        <v>164</v>
      </c>
      <c r="J27" t="s">
        <v>40</v>
      </c>
      <c r="K27" t="s">
        <v>165</v>
      </c>
      <c r="L27" s="96" t="s">
        <v>166</v>
      </c>
    </row>
    <row r="28" spans="8:12" x14ac:dyDescent="0.2">
      <c r="H28">
        <v>572</v>
      </c>
      <c r="I28" t="s">
        <v>167</v>
      </c>
      <c r="J28" t="s">
        <v>40</v>
      </c>
      <c r="K28" t="s">
        <v>168</v>
      </c>
      <c r="L28" s="96" t="s">
        <v>169</v>
      </c>
    </row>
    <row r="29" spans="8:12" x14ac:dyDescent="0.2">
      <c r="H29" s="97">
        <v>701</v>
      </c>
      <c r="I29" s="97" t="s">
        <v>170</v>
      </c>
      <c r="J29" s="97" t="s">
        <v>40</v>
      </c>
      <c r="K29" s="97" t="s">
        <v>171</v>
      </c>
      <c r="L29" s="97"/>
    </row>
  </sheetData>
  <sheetProtection password="832E" sheet="1" objects="1" scenarios="1" selectLockedCells="1" selectUnlockedCells="1"/>
  <pageMargins left="0.7" right="0.7" top="0.75" bottom="0.75" header="0.3" footer="0.3"/>
  <pageSetup paperSize="9" scale="88" fitToWidth="2" fitToHeight="0" orientation="landscape" r:id="rId1"/>
  <colBreaks count="1" manualBreakCount="1">
    <brk id="6" max="39390" man="1"/>
  </col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79998168889431442"/>
  </sheetPr>
  <dimension ref="A1:C17"/>
  <sheetViews>
    <sheetView showRowColHeaders="0" topLeftCell="XFD1048576" workbookViewId="0"/>
  </sheetViews>
  <sheetFormatPr defaultColWidth="0" defaultRowHeight="15" zeroHeight="1" x14ac:dyDescent="0.2"/>
  <cols>
    <col min="1" max="1" width="30.44140625" hidden="1"/>
    <col min="2" max="2" width="31.33203125" hidden="1"/>
    <col min="3" max="3" width="34.33203125" hidden="1"/>
    <col min="4" max="16384" width="9.109375" hidden="1"/>
  </cols>
  <sheetData>
    <row r="1" spans="1:3" hidden="1" x14ac:dyDescent="0.2">
      <c r="A1" s="33" t="s">
        <v>172</v>
      </c>
      <c r="B1" s="33" t="s">
        <v>173</v>
      </c>
      <c r="C1" s="33" t="s">
        <v>174</v>
      </c>
    </row>
    <row r="2" spans="1:3" hidden="1" x14ac:dyDescent="0.2">
      <c r="A2" t="s">
        <v>175</v>
      </c>
      <c r="B2" t="b">
        <f>_Valid</f>
        <v>0</v>
      </c>
      <c r="C2" t="s">
        <v>176</v>
      </c>
    </row>
    <row r="3" spans="1:3" hidden="1" x14ac:dyDescent="0.2">
      <c r="A3" t="s">
        <v>177</v>
      </c>
      <c r="B3" t="str">
        <f>_UID</f>
        <v/>
      </c>
      <c r="C3" t="str">
        <f>'MLK1'!C11</f>
        <v>JIB</v>
      </c>
    </row>
    <row r="4" spans="1:3" hidden="1" x14ac:dyDescent="0.2">
      <c r="A4" t="s">
        <v>172</v>
      </c>
      <c r="B4" t="str">
        <f>_Name</f>
        <v/>
      </c>
      <c r="C4" t="str">
        <f>'MLK1'!C13</f>
        <v>Naziv i sjedište</v>
      </c>
    </row>
    <row r="5" spans="1:3" hidden="1" x14ac:dyDescent="0.2">
      <c r="A5" t="s">
        <v>178</v>
      </c>
      <c r="B5" t="str">
        <f>_Address</f>
        <v/>
      </c>
      <c r="C5" t="str">
        <f>'MLK1'!C15</f>
        <v>Adresa</v>
      </c>
    </row>
    <row r="6" spans="1:3" hidden="1" x14ac:dyDescent="0.2">
      <c r="A6" t="s">
        <v>179</v>
      </c>
      <c r="B6" t="str">
        <f>_Phone</f>
        <v/>
      </c>
      <c r="C6" t="str">
        <f>'MLK1'!C17</f>
        <v>Telefon</v>
      </c>
    </row>
    <row r="7" spans="1:3" hidden="1" x14ac:dyDescent="0.2">
      <c r="A7" t="s">
        <v>180</v>
      </c>
      <c r="B7" t="str">
        <f>_Fax</f>
        <v/>
      </c>
      <c r="C7" t="str">
        <f>'MLK1'!C19</f>
        <v>Faks</v>
      </c>
    </row>
    <row r="8" spans="1:3" hidden="1" x14ac:dyDescent="0.2">
      <c r="A8" t="s">
        <v>181</v>
      </c>
      <c r="B8" t="str">
        <f>_Email</f>
        <v/>
      </c>
      <c r="C8" t="str">
        <f>'MLK1'!C21</f>
        <v>Adresa e-pošte (email) učesnika</v>
      </c>
    </row>
    <row r="9" spans="1:3" hidden="1" x14ac:dyDescent="0.2">
      <c r="A9" t="s">
        <v>182</v>
      </c>
      <c r="B9" t="str">
        <f>_MainAccountNumber</f>
        <v/>
      </c>
      <c r="C9" t="str">
        <f>'MLK1'!C24</f>
        <v>Glavni račun u banci</v>
      </c>
    </row>
    <row r="10" spans="1:3" hidden="1" x14ac:dyDescent="0.2">
      <c r="A10" t="s">
        <v>183</v>
      </c>
      <c r="B10" t="str">
        <f>_AccessModeId</f>
        <v/>
      </c>
      <c r="C10" t="str">
        <f>'MLK1'!B30</f>
        <v>Označiti jednu vrstu pristupa sistemu</v>
      </c>
    </row>
    <row r="11" spans="1:3" hidden="1" x14ac:dyDescent="0.2">
      <c r="A11" t="s">
        <v>184</v>
      </c>
      <c r="B11" t="str">
        <f>_AuthorizedPerson</f>
        <v/>
      </c>
      <c r="C11" t="str">
        <f>'MLK1'!C33</f>
        <v>Ovlaštena osoba za pristup sistemu</v>
      </c>
    </row>
    <row r="12" spans="1:3" hidden="1" x14ac:dyDescent="0.2">
      <c r="A12" t="s">
        <v>185</v>
      </c>
      <c r="B12" t="str">
        <f>_AuthorizedPersonEmail</f>
        <v/>
      </c>
      <c r="C12" t="str">
        <f>'MLK1'!C35</f>
        <v>Adresa e-pošte (email) ovlaštene osobe</v>
      </c>
    </row>
    <row r="13" spans="1:3" hidden="1" x14ac:dyDescent="0.2">
      <c r="A13" t="s">
        <v>186</v>
      </c>
      <c r="B13" t="str">
        <f>_SecondMemberUID</f>
        <v/>
      </c>
      <c r="C13" t="str">
        <f>'MLK1'!C39</f>
        <v>JIB posrednika</v>
      </c>
    </row>
    <row r="14" spans="1:3" hidden="1" x14ac:dyDescent="0.2">
      <c r="A14" t="s">
        <v>187</v>
      </c>
      <c r="B14" t="str">
        <f>_Place</f>
        <v/>
      </c>
      <c r="C14" t="str">
        <f>'MLK1'!C47</f>
        <v>Mjesto</v>
      </c>
    </row>
    <row r="15" spans="1:3" hidden="1" x14ac:dyDescent="0.2">
      <c r="A15" t="s">
        <v>188</v>
      </c>
      <c r="B15" t="str">
        <f>_Date</f>
        <v/>
      </c>
      <c r="C15" t="str">
        <f>'MLK1'!C49</f>
        <v>Datum</v>
      </c>
    </row>
    <row r="16" spans="1:3" hidden="1" x14ac:dyDescent="0.2">
      <c r="A16" t="s">
        <v>189</v>
      </c>
      <c r="B16" t="str">
        <f>_Time</f>
        <v/>
      </c>
      <c r="C16" t="str">
        <f>'MLK1'!C52</f>
        <v>Vrijeme</v>
      </c>
    </row>
    <row r="17" spans="1:3" hidden="1" x14ac:dyDescent="0.2">
      <c r="A17" t="s">
        <v>190</v>
      </c>
      <c r="B17" t="str">
        <f>_AuthorizedPersonForRepresentation</f>
        <v/>
      </c>
      <c r="C17" t="str">
        <f>'MLK1'!C58</f>
        <v>Zakonski zastupnik učesnika</v>
      </c>
    </row>
  </sheetData>
  <sheetProtection password="832E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MLK1</vt:lpstr>
      <vt:lpstr>Sifarnici</vt:lpstr>
      <vt:lpstr>Import</vt:lpstr>
      <vt:lpstr>'MLK1'!Print_Area</vt:lpstr>
      <vt:lpstr>Sifarnici!Print_Area</vt:lpstr>
    </vt:vector>
  </TitlesOfParts>
  <Company>BLSE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Grahovac</dc:creator>
  <cp:lastModifiedBy>Milan Grahovac</cp:lastModifiedBy>
  <dcterms:created xsi:type="dcterms:W3CDTF">2016-11-29T10:27:51Z</dcterms:created>
  <dcterms:modified xsi:type="dcterms:W3CDTF">2016-11-29T10:27:52Z</dcterms:modified>
</cp:coreProperties>
</file>